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C:\Users\Usuario\Desktop\"/>
    </mc:Choice>
  </mc:AlternateContent>
  <xr:revisionPtr revIDLastSave="0" documentId="13_ncr:1_{FA74C7EE-4534-4564-9D42-505814CF05B7}" xr6:coauthVersionLast="47" xr6:coauthVersionMax="47" xr10:uidLastSave="{00000000-0000-0000-0000-000000000000}"/>
  <bookViews>
    <workbookView xWindow="-120" yWindow="-120" windowWidth="24240" windowHeight="13140" tabRatio="898" firstSheet="32" activeTab="32" xr2:uid="{00000000-000D-0000-FFFF-FFFF00000000}"/>
  </bookViews>
  <sheets>
    <sheet name="Lista  FORMATOS  " sheetId="68" r:id="rId1"/>
    <sheet name="CPCA-I-01" sheetId="2" r:id="rId2"/>
    <sheet name="CPCA-I-02" sheetId="51" r:id="rId3"/>
    <sheet name="CPCA-I-03" sheetId="1" r:id="rId4"/>
    <sheet name="CPCA-I-04" sheetId="80" r:id="rId5"/>
    <sheet name="CPCA-I-05" sheetId="74" r:id="rId6"/>
    <sheet name="CPCA-I-06" sheetId="23" r:id="rId7"/>
    <sheet name="CPCA-I-07" sheetId="6" r:id="rId8"/>
    <sheet name="CPCA-I-08" sheetId="75" r:id="rId9"/>
    <sheet name="CPCA-I-09" sheetId="52" r:id="rId10"/>
    <sheet name="CPCA-I-10" sheetId="53" r:id="rId11"/>
    <sheet name="CPCA-I-11" sheetId="26" r:id="rId12"/>
    <sheet name="CPCA-I-12 (NOTAS)" sheetId="13" r:id="rId13"/>
    <sheet name="CPCA-II-01" sheetId="67" r:id="rId14"/>
    <sheet name="CPCA-II-02" sheetId="55" r:id="rId15"/>
    <sheet name="CPCA-II-03" sheetId="21" r:id="rId16"/>
    <sheet name="CPCA-II-04" sheetId="70" r:id="rId17"/>
    <sheet name="CPCA-II-05" sheetId="71" r:id="rId18"/>
    <sheet name="CPCA-II-06" sheetId="37" r:id="rId19"/>
    <sheet name="CPCA-II-07" sheetId="38" r:id="rId20"/>
    <sheet name="CPCA-II-08" sheetId="61" r:id="rId21"/>
    <sheet name="CPCA-II-09" sheetId="44" r:id="rId22"/>
    <sheet name="CPCA-II-10" sheetId="45" r:id="rId23"/>
    <sheet name="CPCA-II-11" sheetId="72" r:id="rId24"/>
    <sheet name="CPCA-II-12" sheetId="62" r:id="rId25"/>
    <sheet name="CPCA-II-13" sheetId="50" r:id="rId26"/>
    <sheet name="CPCA-II-14" sheetId="65" r:id="rId27"/>
    <sheet name="CPCA-II-15" sheetId="24" r:id="rId28"/>
    <sheet name="CPCA-II-16" sheetId="16" r:id="rId29"/>
    <sheet name="CPCA-II-17" sheetId="19" r:id="rId30"/>
    <sheet name="CPCA-III-01" sheetId="42" r:id="rId31"/>
    <sheet name="CPCA-III-03" sheetId="32" r:id="rId32"/>
    <sheet name="CPCA-III-04" sheetId="87" r:id="rId33"/>
    <sheet name="CPCA-III-05" sheetId="88" r:id="rId34"/>
    <sheet name="CPCA-IV-01" sheetId="20" r:id="rId35"/>
    <sheet name="CPCA-IV-02" sheetId="54" r:id="rId36"/>
    <sheet name="CPCA-IV-03" sheetId="27" r:id="rId37"/>
    <sheet name="CPCA-IV-04" sheetId="28" r:id="rId38"/>
    <sheet name="CPCA-IV-05" sheetId="90" r:id="rId39"/>
    <sheet name="CPCA-IV-06 " sheetId="89" r:id="rId40"/>
    <sheet name="ANEXO A" sheetId="86" r:id="rId41"/>
    <sheet name="ANEXO B" sheetId="85" r:id="rId42"/>
    <sheet name="ANEXO C" sheetId="84" r:id="rId43"/>
    <sheet name="ANEXO MIR " sheetId="93" r:id="rId44"/>
    <sheet name="ANEXO GUIA" sheetId="92" r:id="rId45"/>
  </sheets>
  <externalReferences>
    <externalReference r:id="rId46"/>
    <externalReference r:id="rId47"/>
    <externalReference r:id="rId48"/>
    <externalReference r:id="rId49"/>
  </externalReferences>
  <definedNames>
    <definedName name="_xlnm._FilterDatabase" localSheetId="1" hidden="1">'CPCA-I-01'!#REF!</definedName>
    <definedName name="_ftn1" localSheetId="3">'CPCA-I-03'!#REF!</definedName>
    <definedName name="_ftn1" localSheetId="39">'CPCA-IV-06 '!$A$43</definedName>
    <definedName name="_ftn2" localSheetId="39">'CPCA-IV-06 '!#REF!</definedName>
    <definedName name="_ftnref1" localSheetId="3">'CPCA-I-03'!#REF!</definedName>
    <definedName name="_ftnref1" localSheetId="39">'CPCA-IV-06 '!#REF!</definedName>
    <definedName name="_ftnref2" localSheetId="39">'CPCA-IV-06 '!#REF!</definedName>
    <definedName name="_Hlk73936802" localSheetId="44">'ANEXO GUIA'!$A$59</definedName>
    <definedName name="_Toc478717399" localSheetId="0">'Lista  FORMATOS  '!#REF!</definedName>
    <definedName name="_xlnm.Print_Area" localSheetId="41">'ANEXO B'!$A$1:$E$80</definedName>
    <definedName name="_xlnm.Print_Area" localSheetId="43">'ANEXO MIR '!$A$1:$O$43</definedName>
    <definedName name="_xlnm.Print_Area" localSheetId="1">'CPCA-I-01'!$A$1:$G$58</definedName>
    <definedName name="_xlnm.Print_Area" localSheetId="2">'CPCA-I-02'!$A$1:$G$76</definedName>
    <definedName name="_xlnm.Print_Area" localSheetId="3">'CPCA-I-03'!$A$1:$D$69</definedName>
    <definedName name="_xlnm.Print_Area" localSheetId="4">'CPCA-I-04'!$A$1:$F$47</definedName>
    <definedName name="_xlnm.Print_Area" localSheetId="6">'CPCA-I-06'!$A$1:$D$70</definedName>
    <definedName name="_xlnm.Print_Area" localSheetId="7">'CPCA-I-07'!$A$1:$G$33</definedName>
    <definedName name="_xlnm.Print_Area" localSheetId="8">'CPCA-I-08'!$A$1:$F$47</definedName>
    <definedName name="_xlnm.Print_Area" localSheetId="9">'CPCA-I-09'!$A$1:$I$42</definedName>
    <definedName name="_xlnm.Print_Area" localSheetId="11">'CPCA-I-11'!$A$1:$I$50</definedName>
    <definedName name="_xlnm.Print_Area" localSheetId="12">'CPCA-I-12 (NOTAS)'!$A$1:$J$49</definedName>
    <definedName name="_xlnm.Print_Area" localSheetId="13">'CPCA-II-01'!$A$1:$H$50</definedName>
    <definedName name="_xlnm.Print_Area" localSheetId="14">'CPCA-II-02'!$A$1:$I$86</definedName>
    <definedName name="_xlnm.Print_Area" localSheetId="15">'CPCA-II-03'!$A$1:$D$34</definedName>
    <definedName name="_xlnm.Print_Area" localSheetId="17">'CPCA-II-05'!$A$1:$H$164</definedName>
    <definedName name="_xlnm.Print_Area" localSheetId="18">'CPCA-II-06'!$A$1:$G$25</definedName>
    <definedName name="_xlnm.Print_Area" localSheetId="19">'CPCA-II-07'!$A$1:$G$36</definedName>
    <definedName name="_xlnm.Print_Area" localSheetId="20">'CPCA-II-08'!$A$1:$G$40</definedName>
    <definedName name="_xlnm.Print_Area" localSheetId="21">'CPCA-II-09'!$A$1:$G$20</definedName>
    <definedName name="_xlnm.Print_Area" localSheetId="22">'CPCA-II-10'!$A$1:$G$26</definedName>
    <definedName name="_xlnm.Print_Area" localSheetId="23">'CPCA-II-11'!$A$1:$G$47</definedName>
    <definedName name="_xlnm.Print_Area" localSheetId="24">'CPCA-II-12'!$A$1:$H$85</definedName>
    <definedName name="_xlnm.Print_Area" localSheetId="25">'CPCA-II-13'!$A$1:$I$225</definedName>
    <definedName name="_xlnm.Print_Area" localSheetId="26">'CPCA-II-14'!$A$1:$G$38</definedName>
    <definedName name="_xlnm.Print_Area" localSheetId="27">'CPCA-II-15'!$A$1:$C$46</definedName>
    <definedName name="_xlnm.Print_Area" localSheetId="28">'CPCA-II-16'!$A$1:$E$36</definedName>
    <definedName name="_xlnm.Print_Area" localSheetId="29">'CPCA-II-17'!$A$1:$D$37</definedName>
    <definedName name="_xlnm.Print_Area" localSheetId="30">'CPCA-III-01'!$A$1:$G$44</definedName>
    <definedName name="_xlnm.Print_Area" localSheetId="31">'CPCA-III-03'!$A$1:$E$43</definedName>
    <definedName name="_xlnm.Print_Area" localSheetId="33">'CPCA-III-05'!$A$1:$M$24</definedName>
    <definedName name="_xlnm.Print_Area" localSheetId="34">'CPCA-IV-01'!$A$1:$E$31</definedName>
    <definedName name="_xlnm.Print_Area" localSheetId="35">'CPCA-IV-02'!$A$1:$E$92</definedName>
    <definedName name="_xlnm.Print_Area" localSheetId="36">'CPCA-IV-03'!$A$1:$D$28</definedName>
    <definedName name="_xlnm.Print_Area" localSheetId="37">'CPCA-IV-04'!$A$1:$D$560</definedName>
    <definedName name="_xlnm.Print_Area" localSheetId="38">'CPCA-IV-05'!$A$1:$E$36</definedName>
    <definedName name="_xlnm.Print_Area" localSheetId="0">'Lista  FORMATOS  '!$A$1:$C$59</definedName>
    <definedName name="_xlnm.Database" localSheetId="41">#REF!</definedName>
    <definedName name="_xlnm.Database" localSheetId="44">#REF!</definedName>
    <definedName name="_xlnm.Database" localSheetId="11">#REF!</definedName>
    <definedName name="_xlnm.Database" localSheetId="13">#REF!</definedName>
    <definedName name="_xlnm.Database" localSheetId="15">#REF!</definedName>
    <definedName name="_xlnm.Database" localSheetId="18">#REF!</definedName>
    <definedName name="_xlnm.Database" localSheetId="19">#REF!</definedName>
    <definedName name="_xlnm.Database" localSheetId="25">#REF!</definedName>
    <definedName name="_xlnm.Database" localSheetId="27">#REF!</definedName>
    <definedName name="_xlnm.Database" localSheetId="29">#REF!</definedName>
    <definedName name="_xlnm.Database" localSheetId="31">#REF!</definedName>
    <definedName name="_xlnm.Database" localSheetId="33">#REF!</definedName>
    <definedName name="_xlnm.Database" localSheetId="34">#REF!</definedName>
    <definedName name="_xlnm.Database" localSheetId="36">#REF!</definedName>
    <definedName name="_xlnm.Database" localSheetId="37">#REF!</definedName>
    <definedName name="_xlnm.Database" localSheetId="38">#REF!</definedName>
    <definedName name="_xlnm.Database" localSheetId="39">#REF!</definedName>
    <definedName name="_xlnm.Database">#REF!</definedName>
    <definedName name="OLE_LINK1" localSheetId="40">'ANEXO A'!#REF!</definedName>
    <definedName name="ppto" localSheetId="38">[1]Hoja2!$B$3:$M$95</definedName>
    <definedName name="ppto">[2]Hoja2!$B$3:$M$95</definedName>
    <definedName name="qw" localSheetId="41">#REF!</definedName>
    <definedName name="qw" localSheetId="44">#REF!</definedName>
    <definedName name="qw" localSheetId="25">#REF!</definedName>
    <definedName name="qw" localSheetId="33">#REF!</definedName>
    <definedName name="qw" localSheetId="38">#REF!</definedName>
    <definedName name="qw" localSheetId="39">#REF!</definedName>
    <definedName name="qw">#REF!</definedName>
    <definedName name="_xlnm.Print_Titles" localSheetId="2">'CPCA-I-02'!$5:$5</definedName>
    <definedName name="_xlnm.Print_Titles" localSheetId="3">'CPCA-I-03'!$2:$4</definedName>
    <definedName name="_xlnm.Print_Titles" localSheetId="13">'CPCA-II-01'!$1:$4</definedName>
    <definedName name="_xlnm.Print_Titles" localSheetId="14">'CPCA-II-02'!$5:$7</definedName>
    <definedName name="_xlnm.Print_Titles" localSheetId="24">'CPCA-II-12'!$6:$7</definedName>
    <definedName name="_xlnm.Print_Titles" localSheetId="25">'CPCA-II-13'!$6:$7</definedName>
    <definedName name="_xlnm.Print_Titles" localSheetId="32">'CPCA-III-04'!$1:$10</definedName>
    <definedName name="_xlnm.Print_Titles" localSheetId="33">'CPCA-III-05'!$7:$8</definedName>
    <definedName name="_xlnm.Print_Titles" localSheetId="35">'CPCA-IV-02'!$1:$4</definedName>
    <definedName name="_xlnm.Print_Titles" localSheetId="39">'CPCA-IV-06 '!$5:$6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9" i="88" l="1"/>
  <c r="H16" i="92" l="1"/>
  <c r="H15" i="92"/>
  <c r="H14" i="92"/>
  <c r="V100" i="84"/>
  <c r="D190" i="50" l="1"/>
  <c r="F219" i="50"/>
  <c r="G219" i="50"/>
  <c r="C219" i="50"/>
  <c r="G216" i="50"/>
  <c r="F216" i="50"/>
  <c r="G214" i="50"/>
  <c r="F214" i="50"/>
  <c r="G213" i="50"/>
  <c r="F213" i="50"/>
  <c r="G211" i="50"/>
  <c r="F211" i="50"/>
  <c r="G209" i="50"/>
  <c r="F209" i="50"/>
  <c r="G208" i="50"/>
  <c r="F208" i="50"/>
  <c r="G207" i="50"/>
  <c r="F207" i="50"/>
  <c r="G205" i="50"/>
  <c r="F205" i="50"/>
  <c r="G202" i="50"/>
  <c r="F202" i="50"/>
  <c r="G201" i="50"/>
  <c r="F201" i="50"/>
  <c r="G199" i="50"/>
  <c r="F199" i="50"/>
  <c r="G198" i="50"/>
  <c r="G196" i="50"/>
  <c r="F196" i="50"/>
  <c r="G194" i="50"/>
  <c r="F194" i="50"/>
  <c r="G192" i="50"/>
  <c r="F192" i="50"/>
  <c r="G191" i="50"/>
  <c r="F191" i="50"/>
  <c r="G189" i="50"/>
  <c r="F189" i="50"/>
  <c r="G187" i="50"/>
  <c r="F187" i="50"/>
  <c r="G186" i="50"/>
  <c r="F186" i="50"/>
  <c r="G184" i="50"/>
  <c r="F184" i="50"/>
  <c r="G182" i="50"/>
  <c r="F182" i="50"/>
  <c r="G179" i="50"/>
  <c r="F179" i="50"/>
  <c r="G177" i="50"/>
  <c r="F177" i="50"/>
  <c r="G175" i="50"/>
  <c r="F175" i="50"/>
  <c r="F174" i="50" s="1"/>
  <c r="G174" i="50"/>
  <c r="G172" i="50"/>
  <c r="F172" i="50"/>
  <c r="G170" i="50"/>
  <c r="F170" i="50"/>
  <c r="G168" i="50"/>
  <c r="F168" i="50"/>
  <c r="F167" i="50" s="1"/>
  <c r="G167" i="50"/>
  <c r="G165" i="50"/>
  <c r="F165" i="50"/>
  <c r="G163" i="50"/>
  <c r="F163" i="50"/>
  <c r="G161" i="50"/>
  <c r="F161" i="50"/>
  <c r="G159" i="50"/>
  <c r="F159" i="50"/>
  <c r="G156" i="50"/>
  <c r="F156" i="50"/>
  <c r="G153" i="50"/>
  <c r="F153" i="50"/>
  <c r="G150" i="50"/>
  <c r="F150" i="50"/>
  <c r="F149" i="50" s="1"/>
  <c r="G149" i="50"/>
  <c r="G147" i="50"/>
  <c r="F147" i="50"/>
  <c r="G145" i="50"/>
  <c r="F145" i="50"/>
  <c r="G143" i="50"/>
  <c r="F143" i="50"/>
  <c r="G141" i="50"/>
  <c r="F141" i="50"/>
  <c r="G140" i="50"/>
  <c r="F140" i="50"/>
  <c r="G138" i="50"/>
  <c r="F138" i="50"/>
  <c r="G136" i="50"/>
  <c r="F136" i="50"/>
  <c r="G134" i="50"/>
  <c r="F134" i="50"/>
  <c r="G132" i="50"/>
  <c r="F132" i="50"/>
  <c r="G130" i="50"/>
  <c r="F130" i="50"/>
  <c r="G128" i="50"/>
  <c r="F128" i="50"/>
  <c r="G127" i="50"/>
  <c r="G125" i="50" s="1"/>
  <c r="F125" i="50"/>
  <c r="G123" i="50"/>
  <c r="F123" i="50"/>
  <c r="G120" i="50"/>
  <c r="F120" i="50"/>
  <c r="G117" i="50"/>
  <c r="F117" i="50"/>
  <c r="G115" i="50"/>
  <c r="F115" i="50"/>
  <c r="G113" i="50"/>
  <c r="F113" i="50"/>
  <c r="G110" i="50"/>
  <c r="G109" i="50" s="1"/>
  <c r="F110" i="50"/>
  <c r="F109" i="50"/>
  <c r="G107" i="50"/>
  <c r="F107" i="50"/>
  <c r="G105" i="50"/>
  <c r="F105" i="50"/>
  <c r="G104" i="50"/>
  <c r="F104" i="50"/>
  <c r="G101" i="50"/>
  <c r="F101" i="50"/>
  <c r="G99" i="50"/>
  <c r="F99" i="50"/>
  <c r="G97" i="50"/>
  <c r="F97" i="50"/>
  <c r="G95" i="50"/>
  <c r="F95" i="50"/>
  <c r="G93" i="50"/>
  <c r="G92" i="50" s="1"/>
  <c r="F93" i="50"/>
  <c r="F92" i="50" s="1"/>
  <c r="F43" i="50" s="1"/>
  <c r="G90" i="50"/>
  <c r="F90" i="50"/>
  <c r="G88" i="50"/>
  <c r="F88" i="50"/>
  <c r="G86" i="50"/>
  <c r="F86" i="50"/>
  <c r="G85" i="50"/>
  <c r="F85" i="50"/>
  <c r="G83" i="50"/>
  <c r="F83" i="50"/>
  <c r="G82" i="50"/>
  <c r="F82" i="50"/>
  <c r="G80" i="50"/>
  <c r="F80" i="50"/>
  <c r="G78" i="50"/>
  <c r="F78" i="50"/>
  <c r="G77" i="50"/>
  <c r="F77" i="50"/>
  <c r="G75" i="50"/>
  <c r="F75" i="50"/>
  <c r="G73" i="50"/>
  <c r="F73" i="50"/>
  <c r="G71" i="50"/>
  <c r="F71" i="50"/>
  <c r="G69" i="50"/>
  <c r="F69" i="50"/>
  <c r="G67" i="50"/>
  <c r="F67" i="50"/>
  <c r="G65" i="50"/>
  <c r="F65" i="50"/>
  <c r="G64" i="50"/>
  <c r="F64" i="50"/>
  <c r="G62" i="50"/>
  <c r="F62" i="50"/>
  <c r="G61" i="50"/>
  <c r="F61" i="50"/>
  <c r="G59" i="50"/>
  <c r="F59" i="50"/>
  <c r="G58" i="50"/>
  <c r="F58" i="50"/>
  <c r="G56" i="50"/>
  <c r="F56" i="50"/>
  <c r="G53" i="50"/>
  <c r="F53" i="50"/>
  <c r="G51" i="50"/>
  <c r="F51" i="50"/>
  <c r="G49" i="50"/>
  <c r="F49" i="50"/>
  <c r="G47" i="50"/>
  <c r="F47" i="50"/>
  <c r="G45" i="50"/>
  <c r="F45" i="50"/>
  <c r="G44" i="50"/>
  <c r="G43" i="50" s="1"/>
  <c r="F44" i="50"/>
  <c r="G41" i="50"/>
  <c r="F41" i="50"/>
  <c r="G40" i="50"/>
  <c r="F40" i="50"/>
  <c r="G38" i="50"/>
  <c r="F38" i="50"/>
  <c r="G34" i="50"/>
  <c r="F34" i="50"/>
  <c r="G31" i="50"/>
  <c r="F31" i="50"/>
  <c r="G30" i="50"/>
  <c r="F30" i="50"/>
  <c r="G28" i="50"/>
  <c r="F28" i="50"/>
  <c r="G26" i="50"/>
  <c r="F26" i="50"/>
  <c r="G23" i="50"/>
  <c r="G22" i="50" s="1"/>
  <c r="F23" i="50"/>
  <c r="F22" i="50" s="1"/>
  <c r="F9" i="50" s="1"/>
  <c r="G20" i="50"/>
  <c r="F20" i="50"/>
  <c r="G17" i="50"/>
  <c r="F17" i="50"/>
  <c r="G15" i="50"/>
  <c r="F15" i="50"/>
  <c r="G14" i="50"/>
  <c r="F14" i="50"/>
  <c r="G11" i="50"/>
  <c r="F11" i="50"/>
  <c r="G10" i="50"/>
  <c r="F10" i="50"/>
  <c r="E12" i="50"/>
  <c r="I12" i="50" s="1"/>
  <c r="E13" i="50"/>
  <c r="E16" i="50"/>
  <c r="I16" i="50" s="1"/>
  <c r="E19" i="50"/>
  <c r="E21" i="50"/>
  <c r="E27" i="50"/>
  <c r="E29" i="50"/>
  <c r="E33" i="50"/>
  <c r="E36" i="50"/>
  <c r="I36" i="50" s="1"/>
  <c r="E37" i="50"/>
  <c r="E39" i="50"/>
  <c r="E42" i="50"/>
  <c r="I42" i="50" s="1"/>
  <c r="E46" i="50"/>
  <c r="I46" i="50" s="1"/>
  <c r="E48" i="50"/>
  <c r="I48" i="50" s="1"/>
  <c r="E50" i="50"/>
  <c r="I50" i="50" s="1"/>
  <c r="E52" i="50"/>
  <c r="I52" i="50" s="1"/>
  <c r="E54" i="50"/>
  <c r="I54" i="50" s="1"/>
  <c r="E55" i="50"/>
  <c r="E57" i="50"/>
  <c r="E60" i="50"/>
  <c r="E63" i="50"/>
  <c r="E79" i="50"/>
  <c r="E81" i="50"/>
  <c r="E84" i="50"/>
  <c r="E87" i="50"/>
  <c r="E91" i="50"/>
  <c r="E94" i="50"/>
  <c r="E96" i="50"/>
  <c r="E98" i="50"/>
  <c r="E102" i="50"/>
  <c r="E106" i="50"/>
  <c r="E108" i="50"/>
  <c r="E111" i="50"/>
  <c r="E116" i="50"/>
  <c r="E118" i="50"/>
  <c r="E121" i="50"/>
  <c r="E124" i="50"/>
  <c r="E126" i="50"/>
  <c r="E127" i="50"/>
  <c r="E131" i="50"/>
  <c r="E133" i="50"/>
  <c r="E139" i="50"/>
  <c r="E142" i="50"/>
  <c r="E144" i="50"/>
  <c r="E148" i="50"/>
  <c r="E151" i="50"/>
  <c r="E152" i="50"/>
  <c r="E154" i="50"/>
  <c r="E155" i="50"/>
  <c r="E157" i="50"/>
  <c r="E158" i="50"/>
  <c r="E160" i="50"/>
  <c r="E162" i="50"/>
  <c r="E166" i="50"/>
  <c r="E171" i="50"/>
  <c r="E173" i="50"/>
  <c r="E178" i="50"/>
  <c r="E185" i="50"/>
  <c r="E188" i="50"/>
  <c r="E200" i="50"/>
  <c r="E203" i="50"/>
  <c r="E204" i="50"/>
  <c r="E206" i="50"/>
  <c r="E210" i="50"/>
  <c r="E212" i="50"/>
  <c r="E215" i="50"/>
  <c r="E217" i="50"/>
  <c r="D216" i="50"/>
  <c r="E216" i="50" s="1"/>
  <c r="C216" i="50"/>
  <c r="D214" i="50"/>
  <c r="E214" i="50" s="1"/>
  <c r="C214" i="50"/>
  <c r="D213" i="50"/>
  <c r="C213" i="50"/>
  <c r="E213" i="50" s="1"/>
  <c r="D211" i="50"/>
  <c r="C211" i="50"/>
  <c r="E211" i="50" s="1"/>
  <c r="D209" i="50"/>
  <c r="C209" i="50"/>
  <c r="E209" i="50" s="1"/>
  <c r="D208" i="50"/>
  <c r="E208" i="50" s="1"/>
  <c r="C208" i="50"/>
  <c r="D207" i="50"/>
  <c r="C207" i="50"/>
  <c r="E207" i="50" s="1"/>
  <c r="D205" i="50"/>
  <c r="C205" i="50"/>
  <c r="E205" i="50" s="1"/>
  <c r="D202" i="50"/>
  <c r="E202" i="50" s="1"/>
  <c r="C202" i="50"/>
  <c r="D201" i="50"/>
  <c r="C201" i="50"/>
  <c r="E201" i="50" s="1"/>
  <c r="D199" i="50"/>
  <c r="C199" i="50"/>
  <c r="D198" i="50"/>
  <c r="E198" i="50" s="1"/>
  <c r="C198" i="50"/>
  <c r="D197" i="50"/>
  <c r="E197" i="50" s="1"/>
  <c r="C196" i="50"/>
  <c r="D195" i="50"/>
  <c r="E195" i="50" s="1"/>
  <c r="C194" i="50"/>
  <c r="E194" i="50" s="1"/>
  <c r="D193" i="50"/>
  <c r="D192" i="50" s="1"/>
  <c r="C192" i="50"/>
  <c r="E192" i="50" s="1"/>
  <c r="D189" i="50"/>
  <c r="D186" i="50" s="1"/>
  <c r="C189" i="50"/>
  <c r="D187" i="50"/>
  <c r="C187" i="50"/>
  <c r="E187" i="50" s="1"/>
  <c r="C186" i="50"/>
  <c r="D184" i="50"/>
  <c r="C184" i="50"/>
  <c r="D182" i="50"/>
  <c r="C182" i="50"/>
  <c r="E181" i="50"/>
  <c r="D179" i="50"/>
  <c r="C179" i="50"/>
  <c r="D177" i="50"/>
  <c r="C177" i="50"/>
  <c r="D175" i="50"/>
  <c r="C175" i="50"/>
  <c r="D172" i="50"/>
  <c r="C172" i="50"/>
  <c r="E172" i="50" s="1"/>
  <c r="D170" i="50"/>
  <c r="C170" i="50"/>
  <c r="E170" i="50" s="1"/>
  <c r="D169" i="50"/>
  <c r="D168" i="50" s="1"/>
  <c r="D167" i="50" s="1"/>
  <c r="C168" i="50"/>
  <c r="C167" i="50" s="1"/>
  <c r="E167" i="50" s="1"/>
  <c r="D165" i="50"/>
  <c r="C165" i="50"/>
  <c r="E165" i="50" s="1"/>
  <c r="D163" i="50"/>
  <c r="C163" i="50"/>
  <c r="D162" i="50"/>
  <c r="D161" i="50" s="1"/>
  <c r="C161" i="50"/>
  <c r="E161" i="50" s="1"/>
  <c r="D159" i="50"/>
  <c r="C159" i="50"/>
  <c r="D156" i="50"/>
  <c r="C156" i="50"/>
  <c r="D153" i="50"/>
  <c r="C153" i="50"/>
  <c r="D150" i="50"/>
  <c r="C150" i="50"/>
  <c r="C149" i="50" s="1"/>
  <c r="D147" i="50"/>
  <c r="C147" i="50"/>
  <c r="E147" i="50" s="1"/>
  <c r="D145" i="50"/>
  <c r="C145" i="50"/>
  <c r="D143" i="50"/>
  <c r="C143" i="50"/>
  <c r="C140" i="50" s="1"/>
  <c r="D141" i="50"/>
  <c r="C141" i="50"/>
  <c r="D138" i="50"/>
  <c r="E138" i="50" s="1"/>
  <c r="C138" i="50"/>
  <c r="D136" i="50"/>
  <c r="E136" i="50" s="1"/>
  <c r="C136" i="50"/>
  <c r="D135" i="50"/>
  <c r="E135" i="50" s="1"/>
  <c r="C134" i="50"/>
  <c r="D132" i="50"/>
  <c r="C132" i="50"/>
  <c r="D130" i="50"/>
  <c r="C130" i="50"/>
  <c r="E130" i="50" s="1"/>
  <c r="D128" i="50"/>
  <c r="C128" i="50"/>
  <c r="D125" i="50"/>
  <c r="C125" i="50"/>
  <c r="E125" i="50" s="1"/>
  <c r="D123" i="50"/>
  <c r="C123" i="50"/>
  <c r="D120" i="50"/>
  <c r="E120" i="50" s="1"/>
  <c r="C120" i="50"/>
  <c r="C119" i="50"/>
  <c r="D118" i="50"/>
  <c r="D117" i="50"/>
  <c r="C117" i="50"/>
  <c r="E117" i="50" s="1"/>
  <c r="D115" i="50"/>
  <c r="C115" i="50"/>
  <c r="D113" i="50"/>
  <c r="C113" i="50"/>
  <c r="D110" i="50"/>
  <c r="C110" i="50"/>
  <c r="D107" i="50"/>
  <c r="D104" i="50" s="1"/>
  <c r="C107" i="50"/>
  <c r="D105" i="50"/>
  <c r="C105" i="50"/>
  <c r="E105" i="50" s="1"/>
  <c r="C104" i="50"/>
  <c r="D101" i="50"/>
  <c r="C101" i="50"/>
  <c r="E101" i="50" s="1"/>
  <c r="D99" i="50"/>
  <c r="C99" i="50"/>
  <c r="D97" i="50"/>
  <c r="C97" i="50"/>
  <c r="D95" i="50"/>
  <c r="C95" i="50"/>
  <c r="D93" i="50"/>
  <c r="C93" i="50"/>
  <c r="C92" i="50" s="1"/>
  <c r="D90" i="50"/>
  <c r="C90" i="50"/>
  <c r="D88" i="50"/>
  <c r="C88" i="50"/>
  <c r="D86" i="50"/>
  <c r="C86" i="50"/>
  <c r="D83" i="50"/>
  <c r="E83" i="50" s="1"/>
  <c r="C83" i="50"/>
  <c r="D82" i="50"/>
  <c r="C82" i="50"/>
  <c r="E82" i="50" s="1"/>
  <c r="D80" i="50"/>
  <c r="C80" i="50"/>
  <c r="E80" i="50" s="1"/>
  <c r="D78" i="50"/>
  <c r="C78" i="50"/>
  <c r="E78" i="50" s="1"/>
  <c r="D77" i="50"/>
  <c r="E77" i="50" s="1"/>
  <c r="C77" i="50"/>
  <c r="D75" i="50"/>
  <c r="E75" i="50" s="1"/>
  <c r="C75" i="50"/>
  <c r="E74" i="50"/>
  <c r="C73" i="50"/>
  <c r="D71" i="50"/>
  <c r="C71" i="50"/>
  <c r="E70" i="50"/>
  <c r="D69" i="50"/>
  <c r="E69" i="50" s="1"/>
  <c r="C69" i="50"/>
  <c r="D67" i="50"/>
  <c r="E67" i="50" s="1"/>
  <c r="C67" i="50"/>
  <c r="E66" i="50"/>
  <c r="C65" i="50"/>
  <c r="D62" i="50"/>
  <c r="C62" i="50"/>
  <c r="E62" i="50" s="1"/>
  <c r="D61" i="50"/>
  <c r="C61" i="50"/>
  <c r="E61" i="50" s="1"/>
  <c r="D59" i="50"/>
  <c r="C59" i="50"/>
  <c r="E59" i="50" s="1"/>
  <c r="D58" i="50"/>
  <c r="C58" i="50"/>
  <c r="E58" i="50" s="1"/>
  <c r="D56" i="50"/>
  <c r="C56" i="50"/>
  <c r="E56" i="50" s="1"/>
  <c r="D53" i="50"/>
  <c r="C53" i="50"/>
  <c r="E53" i="50" s="1"/>
  <c r="D51" i="50"/>
  <c r="C51" i="50"/>
  <c r="D49" i="50"/>
  <c r="C49" i="50"/>
  <c r="E49" i="50" s="1"/>
  <c r="D47" i="50"/>
  <c r="C47" i="50"/>
  <c r="D45" i="50"/>
  <c r="C45" i="50"/>
  <c r="D44" i="50"/>
  <c r="C44" i="50"/>
  <c r="D41" i="50"/>
  <c r="C41" i="50"/>
  <c r="E41" i="50" s="1"/>
  <c r="D40" i="50"/>
  <c r="C40" i="50"/>
  <c r="E40" i="50" s="1"/>
  <c r="D38" i="50"/>
  <c r="C38" i="50"/>
  <c r="E38" i="50" s="1"/>
  <c r="D35" i="50"/>
  <c r="D34" i="50" s="1"/>
  <c r="C34" i="50"/>
  <c r="D32" i="50"/>
  <c r="E32" i="50" s="1"/>
  <c r="D31" i="50"/>
  <c r="C31" i="50"/>
  <c r="E31" i="50" s="1"/>
  <c r="D28" i="50"/>
  <c r="C28" i="50"/>
  <c r="D26" i="50"/>
  <c r="C26" i="50"/>
  <c r="D25" i="50"/>
  <c r="E25" i="50" s="1"/>
  <c r="D24" i="50"/>
  <c r="E24" i="50" s="1"/>
  <c r="D23" i="50"/>
  <c r="C23" i="50"/>
  <c r="E23" i="50" s="1"/>
  <c r="D22" i="50"/>
  <c r="C22" i="50"/>
  <c r="D20" i="50"/>
  <c r="C20" i="50"/>
  <c r="D18" i="50"/>
  <c r="C17" i="50"/>
  <c r="D15" i="50"/>
  <c r="E15" i="50" s="1"/>
  <c r="C15" i="50"/>
  <c r="C14" i="50"/>
  <c r="D11" i="50"/>
  <c r="C11" i="50"/>
  <c r="E11" i="50" s="1"/>
  <c r="D10" i="50"/>
  <c r="C10" i="50"/>
  <c r="E10" i="50" s="1"/>
  <c r="G13" i="37"/>
  <c r="A4" i="23"/>
  <c r="A4" i="74"/>
  <c r="A4" i="80"/>
  <c r="E45" i="50" l="1"/>
  <c r="E186" i="50"/>
  <c r="E189" i="50"/>
  <c r="I189" i="50" s="1"/>
  <c r="E153" i="50"/>
  <c r="E51" i="50"/>
  <c r="E71" i="50"/>
  <c r="E199" i="50"/>
  <c r="E184" i="50"/>
  <c r="E182" i="50"/>
  <c r="E179" i="50"/>
  <c r="E175" i="50"/>
  <c r="H175" i="50" s="1"/>
  <c r="E163" i="50"/>
  <c r="E159" i="50"/>
  <c r="E156" i="50"/>
  <c r="E145" i="50"/>
  <c r="E141" i="50"/>
  <c r="I141" i="50" s="1"/>
  <c r="E132" i="50"/>
  <c r="E128" i="50"/>
  <c r="E123" i="50"/>
  <c r="E115" i="50"/>
  <c r="E110" i="50"/>
  <c r="E104" i="50"/>
  <c r="I104" i="50" s="1"/>
  <c r="E107" i="50"/>
  <c r="H107" i="50" s="1"/>
  <c r="E99" i="50"/>
  <c r="E97" i="50"/>
  <c r="E95" i="50"/>
  <c r="E88" i="50"/>
  <c r="D85" i="50"/>
  <c r="E86" i="50"/>
  <c r="I86" i="50" s="1"/>
  <c r="E44" i="50"/>
  <c r="I44" i="50" s="1"/>
  <c r="E47" i="50"/>
  <c r="H47" i="50" s="1"/>
  <c r="I23" i="50"/>
  <c r="H23" i="50"/>
  <c r="I66" i="50"/>
  <c r="H66" i="50"/>
  <c r="H69" i="50"/>
  <c r="I69" i="50"/>
  <c r="I82" i="50"/>
  <c r="H82" i="50"/>
  <c r="H86" i="50"/>
  <c r="I88" i="50"/>
  <c r="H88" i="50"/>
  <c r="I95" i="50"/>
  <c r="H95" i="50"/>
  <c r="I99" i="50"/>
  <c r="H99" i="50"/>
  <c r="H104" i="50"/>
  <c r="I110" i="50"/>
  <c r="H110" i="50"/>
  <c r="H117" i="50"/>
  <c r="I117" i="50"/>
  <c r="I156" i="50"/>
  <c r="H156" i="50"/>
  <c r="H161" i="50"/>
  <c r="I161" i="50"/>
  <c r="I167" i="50"/>
  <c r="H167" i="50"/>
  <c r="I172" i="50"/>
  <c r="H172" i="50"/>
  <c r="I179" i="50"/>
  <c r="H179" i="50"/>
  <c r="I187" i="50"/>
  <c r="H187" i="50"/>
  <c r="I194" i="50"/>
  <c r="H194" i="50"/>
  <c r="I213" i="50"/>
  <c r="H213" i="50"/>
  <c r="I31" i="50"/>
  <c r="H31" i="50"/>
  <c r="I67" i="50"/>
  <c r="H67" i="50"/>
  <c r="I71" i="50"/>
  <c r="H71" i="50"/>
  <c r="I78" i="50"/>
  <c r="H78" i="50"/>
  <c r="I80" i="50"/>
  <c r="H80" i="50"/>
  <c r="H97" i="50"/>
  <c r="I97" i="50"/>
  <c r="H101" i="50"/>
  <c r="I101" i="50"/>
  <c r="H105" i="50"/>
  <c r="I105" i="50"/>
  <c r="I107" i="50"/>
  <c r="I115" i="50"/>
  <c r="H115" i="50"/>
  <c r="I123" i="50"/>
  <c r="H123" i="50"/>
  <c r="I135" i="50"/>
  <c r="H135" i="50"/>
  <c r="I136" i="50"/>
  <c r="H136" i="50"/>
  <c r="I138" i="50"/>
  <c r="H138" i="50"/>
  <c r="H145" i="50"/>
  <c r="I145" i="50"/>
  <c r="I147" i="50"/>
  <c r="H147" i="50"/>
  <c r="H153" i="50"/>
  <c r="I153" i="50"/>
  <c r="I159" i="50"/>
  <c r="H159" i="50"/>
  <c r="I163" i="50"/>
  <c r="H163" i="50"/>
  <c r="H165" i="50"/>
  <c r="I165" i="50"/>
  <c r="I170" i="50"/>
  <c r="H170" i="50"/>
  <c r="I175" i="50"/>
  <c r="I181" i="50"/>
  <c r="H181" i="50"/>
  <c r="I192" i="50"/>
  <c r="H192" i="50"/>
  <c r="I199" i="50"/>
  <c r="H199" i="50"/>
  <c r="I201" i="50"/>
  <c r="H201" i="50"/>
  <c r="I205" i="50"/>
  <c r="H205" i="50"/>
  <c r="I207" i="50"/>
  <c r="H207" i="50"/>
  <c r="I209" i="50"/>
  <c r="H209" i="50"/>
  <c r="I211" i="50"/>
  <c r="H211" i="50"/>
  <c r="I15" i="50"/>
  <c r="H15" i="50"/>
  <c r="H25" i="50"/>
  <c r="I25" i="50"/>
  <c r="H41" i="50"/>
  <c r="I41" i="50"/>
  <c r="H45" i="50"/>
  <c r="I45" i="50"/>
  <c r="I47" i="50"/>
  <c r="H49" i="50"/>
  <c r="I49" i="50"/>
  <c r="I51" i="50"/>
  <c r="H51" i="50"/>
  <c r="H53" i="50"/>
  <c r="I53" i="50"/>
  <c r="I56" i="50"/>
  <c r="H56" i="50"/>
  <c r="I58" i="50"/>
  <c r="H58" i="50"/>
  <c r="I59" i="50"/>
  <c r="H59" i="50"/>
  <c r="H61" i="50"/>
  <c r="I61" i="50"/>
  <c r="I62" i="50"/>
  <c r="H62" i="50"/>
  <c r="I70" i="50"/>
  <c r="H70" i="50"/>
  <c r="I74" i="50"/>
  <c r="H74" i="50"/>
  <c r="I75" i="50"/>
  <c r="H75" i="50"/>
  <c r="H77" i="50"/>
  <c r="I77" i="50"/>
  <c r="I83" i="50"/>
  <c r="H83" i="50"/>
  <c r="I120" i="50"/>
  <c r="H120" i="50"/>
  <c r="H125" i="50"/>
  <c r="I125" i="50"/>
  <c r="I128" i="50"/>
  <c r="H128" i="50"/>
  <c r="I130" i="50"/>
  <c r="H130" i="50"/>
  <c r="I132" i="50"/>
  <c r="H132" i="50"/>
  <c r="H141" i="50"/>
  <c r="I182" i="50"/>
  <c r="H182" i="50"/>
  <c r="I184" i="50"/>
  <c r="H184" i="50"/>
  <c r="I186" i="50"/>
  <c r="H186" i="50"/>
  <c r="I195" i="50"/>
  <c r="H195" i="50"/>
  <c r="I197" i="50"/>
  <c r="H197" i="50"/>
  <c r="I202" i="50"/>
  <c r="H202" i="50"/>
  <c r="I208" i="50"/>
  <c r="H208" i="50"/>
  <c r="I214" i="50"/>
  <c r="H214" i="50"/>
  <c r="I216" i="50"/>
  <c r="H216" i="50"/>
  <c r="I10" i="50"/>
  <c r="H10" i="50"/>
  <c r="I11" i="50"/>
  <c r="H11" i="50"/>
  <c r="D17" i="50"/>
  <c r="E18" i="50"/>
  <c r="C30" i="50"/>
  <c r="E34" i="50"/>
  <c r="I38" i="50"/>
  <c r="H38" i="50"/>
  <c r="I40" i="50"/>
  <c r="H40" i="50"/>
  <c r="D109" i="50"/>
  <c r="I212" i="50"/>
  <c r="H212" i="50"/>
  <c r="I210" i="50"/>
  <c r="H210" i="50"/>
  <c r="I206" i="50"/>
  <c r="H206" i="50"/>
  <c r="I204" i="50"/>
  <c r="H204" i="50"/>
  <c r="I200" i="50"/>
  <c r="H200" i="50"/>
  <c r="E190" i="50"/>
  <c r="I188" i="50"/>
  <c r="H188" i="50"/>
  <c r="E180" i="50"/>
  <c r="I178" i="50"/>
  <c r="H178" i="50"/>
  <c r="E176" i="50"/>
  <c r="E168" i="50"/>
  <c r="I166" i="50"/>
  <c r="H166" i="50"/>
  <c r="E164" i="50"/>
  <c r="I162" i="50"/>
  <c r="H162" i="50"/>
  <c r="I160" i="50"/>
  <c r="H160" i="50"/>
  <c r="I158" i="50"/>
  <c r="H158" i="50"/>
  <c r="I154" i="50"/>
  <c r="H154" i="50"/>
  <c r="I152" i="50"/>
  <c r="H152" i="50"/>
  <c r="E150" i="50"/>
  <c r="I148" i="50"/>
  <c r="H148" i="50"/>
  <c r="E146" i="50"/>
  <c r="I144" i="50"/>
  <c r="H144" i="50"/>
  <c r="I142" i="50"/>
  <c r="H142" i="50"/>
  <c r="I126" i="50"/>
  <c r="H126" i="50"/>
  <c r="I124" i="50"/>
  <c r="H124" i="50"/>
  <c r="E122" i="50"/>
  <c r="I118" i="50"/>
  <c r="H118" i="50"/>
  <c r="I116" i="50"/>
  <c r="H116" i="50"/>
  <c r="E114" i="50"/>
  <c r="E112" i="50"/>
  <c r="I108" i="50"/>
  <c r="H108" i="50"/>
  <c r="I106" i="50"/>
  <c r="H106" i="50"/>
  <c r="E93" i="50"/>
  <c r="I91" i="50"/>
  <c r="H91" i="50"/>
  <c r="E89" i="50"/>
  <c r="I87" i="50"/>
  <c r="H87" i="50"/>
  <c r="H81" i="50"/>
  <c r="I81" i="50"/>
  <c r="I79" i="50"/>
  <c r="H79" i="50"/>
  <c r="I63" i="50"/>
  <c r="H63" i="50"/>
  <c r="H57" i="50"/>
  <c r="I57" i="50"/>
  <c r="I55" i="50"/>
  <c r="H55" i="50"/>
  <c r="I39" i="50"/>
  <c r="H39" i="50"/>
  <c r="H33" i="50"/>
  <c r="I33" i="50"/>
  <c r="H29" i="50"/>
  <c r="I29" i="50"/>
  <c r="H21" i="50"/>
  <c r="I21" i="50"/>
  <c r="E20" i="50"/>
  <c r="E22" i="50"/>
  <c r="I24" i="50"/>
  <c r="H24" i="50"/>
  <c r="E26" i="50"/>
  <c r="E28" i="50"/>
  <c r="I32" i="50"/>
  <c r="H32" i="50"/>
  <c r="D30" i="50"/>
  <c r="D65" i="50"/>
  <c r="E65" i="50" s="1"/>
  <c r="C64" i="50"/>
  <c r="D73" i="50"/>
  <c r="E73" i="50" s="1"/>
  <c r="C85" i="50"/>
  <c r="E85" i="50" s="1"/>
  <c r="D92" i="50"/>
  <c r="E92" i="50" s="1"/>
  <c r="C109" i="50"/>
  <c r="D134" i="50"/>
  <c r="D119" i="50" s="1"/>
  <c r="D140" i="50"/>
  <c r="E140" i="50" s="1"/>
  <c r="D149" i="50"/>
  <c r="E149" i="50" s="1"/>
  <c r="C174" i="50"/>
  <c r="C191" i="50"/>
  <c r="D196" i="50"/>
  <c r="E196" i="50" s="1"/>
  <c r="I217" i="50"/>
  <c r="H217" i="50"/>
  <c r="I215" i="50"/>
  <c r="H215" i="50"/>
  <c r="I203" i="50"/>
  <c r="H203" i="50"/>
  <c r="I185" i="50"/>
  <c r="H185" i="50"/>
  <c r="E183" i="50"/>
  <c r="E177" i="50"/>
  <c r="H173" i="50"/>
  <c r="I173" i="50"/>
  <c r="I171" i="50"/>
  <c r="H171" i="50"/>
  <c r="E169" i="50"/>
  <c r="H157" i="50"/>
  <c r="I157" i="50"/>
  <c r="I155" i="50"/>
  <c r="H155" i="50"/>
  <c r="I151" i="50"/>
  <c r="H151" i="50"/>
  <c r="E143" i="50"/>
  <c r="I139" i="50"/>
  <c r="H139" i="50"/>
  <c r="E137" i="50"/>
  <c r="H133" i="50"/>
  <c r="I133" i="50"/>
  <c r="I131" i="50"/>
  <c r="H131" i="50"/>
  <c r="E129" i="50"/>
  <c r="I127" i="50"/>
  <c r="H127" i="50"/>
  <c r="H121" i="50"/>
  <c r="I121" i="50"/>
  <c r="E113" i="50"/>
  <c r="I111" i="50"/>
  <c r="H111" i="50"/>
  <c r="I102" i="50"/>
  <c r="H102" i="50"/>
  <c r="E100" i="50"/>
  <c r="I98" i="50"/>
  <c r="H98" i="50"/>
  <c r="I96" i="50"/>
  <c r="H96" i="50"/>
  <c r="I94" i="50"/>
  <c r="H94" i="50"/>
  <c r="E90" i="50"/>
  <c r="I84" i="50"/>
  <c r="H84" i="50"/>
  <c r="E76" i="50"/>
  <c r="E72" i="50"/>
  <c r="E68" i="50"/>
  <c r="I60" i="50"/>
  <c r="H60" i="50"/>
  <c r="H37" i="50"/>
  <c r="I37" i="50"/>
  <c r="E35" i="50"/>
  <c r="I27" i="50"/>
  <c r="H27" i="50"/>
  <c r="I19" i="50"/>
  <c r="H19" i="50"/>
  <c r="H13" i="50"/>
  <c r="I13" i="50"/>
  <c r="H54" i="50"/>
  <c r="H50" i="50"/>
  <c r="H46" i="50"/>
  <c r="H42" i="50"/>
  <c r="G9" i="50"/>
  <c r="H52" i="50"/>
  <c r="H48" i="50"/>
  <c r="H36" i="50"/>
  <c r="H16" i="50"/>
  <c r="H12" i="50"/>
  <c r="G119" i="50"/>
  <c r="G103" i="50" s="1"/>
  <c r="F119" i="50"/>
  <c r="F103" i="50" s="1"/>
  <c r="F198" i="50"/>
  <c r="I198" i="50" s="1"/>
  <c r="E193" i="50"/>
  <c r="D64" i="50"/>
  <c r="D174" i="50"/>
  <c r="A4" i="92"/>
  <c r="A6" i="92"/>
  <c r="H189" i="50" l="1"/>
  <c r="H44" i="50"/>
  <c r="D43" i="50"/>
  <c r="H149" i="50"/>
  <c r="I149" i="50"/>
  <c r="E119" i="50"/>
  <c r="I92" i="50"/>
  <c r="H92" i="50"/>
  <c r="H73" i="50"/>
  <c r="I73" i="50"/>
  <c r="H65" i="50"/>
  <c r="I65" i="50"/>
  <c r="I196" i="50"/>
  <c r="H196" i="50"/>
  <c r="I193" i="50"/>
  <c r="H193" i="50"/>
  <c r="H129" i="50"/>
  <c r="I129" i="50"/>
  <c r="I143" i="50"/>
  <c r="H143" i="50"/>
  <c r="I28" i="50"/>
  <c r="H28" i="50"/>
  <c r="I22" i="50"/>
  <c r="H22" i="50"/>
  <c r="I122" i="50"/>
  <c r="H122" i="50"/>
  <c r="I150" i="50"/>
  <c r="H150" i="50"/>
  <c r="D14" i="50"/>
  <c r="E17" i="50"/>
  <c r="I68" i="50"/>
  <c r="H68" i="50"/>
  <c r="I76" i="50"/>
  <c r="H76" i="50"/>
  <c r="I100" i="50"/>
  <c r="H100" i="50"/>
  <c r="H177" i="50"/>
  <c r="I177" i="50"/>
  <c r="H89" i="50"/>
  <c r="I89" i="50"/>
  <c r="I112" i="50"/>
  <c r="H112" i="50"/>
  <c r="I168" i="50"/>
  <c r="H168" i="50"/>
  <c r="I180" i="50"/>
  <c r="H180" i="50"/>
  <c r="C9" i="50"/>
  <c r="E30" i="50"/>
  <c r="H198" i="50"/>
  <c r="E134" i="50"/>
  <c r="I140" i="50"/>
  <c r="H140" i="50"/>
  <c r="I35" i="50"/>
  <c r="H35" i="50"/>
  <c r="I72" i="50"/>
  <c r="H72" i="50"/>
  <c r="I90" i="50"/>
  <c r="H90" i="50"/>
  <c r="H113" i="50"/>
  <c r="I113" i="50"/>
  <c r="H137" i="50"/>
  <c r="I137" i="50"/>
  <c r="H169" i="50"/>
  <c r="I169" i="50"/>
  <c r="I183" i="50"/>
  <c r="H183" i="50"/>
  <c r="D191" i="50"/>
  <c r="E191" i="50" s="1"/>
  <c r="E174" i="50"/>
  <c r="C103" i="50"/>
  <c r="E109" i="50"/>
  <c r="H85" i="50"/>
  <c r="I85" i="50"/>
  <c r="C43" i="50"/>
  <c r="E43" i="50" s="1"/>
  <c r="E64" i="50"/>
  <c r="I26" i="50"/>
  <c r="H26" i="50"/>
  <c r="I20" i="50"/>
  <c r="H20" i="50"/>
  <c r="H93" i="50"/>
  <c r="I93" i="50"/>
  <c r="I114" i="50"/>
  <c r="H114" i="50"/>
  <c r="I146" i="50"/>
  <c r="H146" i="50"/>
  <c r="I164" i="50"/>
  <c r="H164" i="50"/>
  <c r="I176" i="50"/>
  <c r="H176" i="50"/>
  <c r="I190" i="50"/>
  <c r="H190" i="50"/>
  <c r="I34" i="50"/>
  <c r="H34" i="50"/>
  <c r="I18" i="50"/>
  <c r="H18" i="50"/>
  <c r="D31" i="90"/>
  <c r="C31" i="90"/>
  <c r="E30" i="90"/>
  <c r="E29" i="90"/>
  <c r="E28" i="90"/>
  <c r="E27" i="90"/>
  <c r="E26" i="90"/>
  <c r="E25" i="90"/>
  <c r="E24" i="90"/>
  <c r="E23" i="90"/>
  <c r="E22" i="90"/>
  <c r="E21" i="90"/>
  <c r="D19" i="90"/>
  <c r="D32" i="90" s="1"/>
  <c r="C19" i="90"/>
  <c r="C32" i="90" s="1"/>
  <c r="E18" i="90"/>
  <c r="E17" i="90"/>
  <c r="E16" i="90"/>
  <c r="E15" i="90"/>
  <c r="E14" i="90"/>
  <c r="E13" i="90"/>
  <c r="E12" i="90"/>
  <c r="E11" i="90"/>
  <c r="E10" i="90"/>
  <c r="E9" i="90"/>
  <c r="A1" i="90"/>
  <c r="I43" i="50" l="1"/>
  <c r="H43" i="50"/>
  <c r="I64" i="50"/>
  <c r="H64" i="50"/>
  <c r="H109" i="50"/>
  <c r="I109" i="50"/>
  <c r="I174" i="50"/>
  <c r="H174" i="50"/>
  <c r="I134" i="50"/>
  <c r="H134" i="50"/>
  <c r="I30" i="50"/>
  <c r="H30" i="50"/>
  <c r="H17" i="50"/>
  <c r="I17" i="50"/>
  <c r="I119" i="50"/>
  <c r="H119" i="50"/>
  <c r="I191" i="50"/>
  <c r="H191" i="50"/>
  <c r="E14" i="50"/>
  <c r="D9" i="50"/>
  <c r="D103" i="50"/>
  <c r="E103" i="50" s="1"/>
  <c r="E219" i="50" s="1"/>
  <c r="E31" i="90"/>
  <c r="E19" i="90"/>
  <c r="E32" i="90" s="1"/>
  <c r="A3" i="89"/>
  <c r="A1" i="89"/>
  <c r="B1" i="89"/>
  <c r="C13" i="89"/>
  <c r="C15" i="89"/>
  <c r="C18" i="89"/>
  <c r="C22" i="89"/>
  <c r="C21" i="89" s="1"/>
  <c r="C26" i="89"/>
  <c r="C34" i="89"/>
  <c r="C42" i="89"/>
  <c r="C48" i="89"/>
  <c r="C47" i="89" s="1"/>
  <c r="C55" i="89"/>
  <c r="C60" i="89"/>
  <c r="C67" i="89"/>
  <c r="C66" i="89" s="1"/>
  <c r="C74" i="89"/>
  <c r="C83" i="89"/>
  <c r="C88" i="89"/>
  <c r="C98" i="89"/>
  <c r="C108" i="89"/>
  <c r="C107" i="89" s="1"/>
  <c r="C115" i="89"/>
  <c r="C120" i="89"/>
  <c r="C132" i="89"/>
  <c r="C131" i="89" s="1"/>
  <c r="C145" i="89"/>
  <c r="C148" i="89"/>
  <c r="C153" i="89"/>
  <c r="C156" i="89"/>
  <c r="C161" i="89"/>
  <c r="C170" i="89"/>
  <c r="C169" i="89" s="1"/>
  <c r="C177" i="89"/>
  <c r="C186" i="89"/>
  <c r="C196" i="89"/>
  <c r="C200" i="89"/>
  <c r="C205" i="89"/>
  <c r="C208" i="89"/>
  <c r="C215" i="89"/>
  <c r="C224" i="89"/>
  <c r="C230" i="89"/>
  <c r="C236" i="89"/>
  <c r="C243" i="89"/>
  <c r="C249" i="89"/>
  <c r="C248" i="89" s="1"/>
  <c r="C255" i="89"/>
  <c r="C262" i="89"/>
  <c r="C261" i="89" s="1"/>
  <c r="C269" i="89"/>
  <c r="C268" i="89" s="1"/>
  <c r="C284" i="89"/>
  <c r="C292" i="89"/>
  <c r="C297" i="89"/>
  <c r="C303" i="89"/>
  <c r="C307" i="89"/>
  <c r="C318" i="89"/>
  <c r="C323" i="89"/>
  <c r="C326" i="89"/>
  <c r="C337" i="89"/>
  <c r="C348" i="89"/>
  <c r="C356" i="89"/>
  <c r="C359" i="89"/>
  <c r="C362" i="89"/>
  <c r="C370" i="89"/>
  <c r="C374" i="89"/>
  <c r="C380" i="89"/>
  <c r="C383" i="89"/>
  <c r="C387" i="89"/>
  <c r="C402" i="89"/>
  <c r="C411" i="89"/>
  <c r="C416" i="89"/>
  <c r="C422" i="89"/>
  <c r="C426" i="89"/>
  <c r="C436" i="89"/>
  <c r="C441" i="89"/>
  <c r="C444" i="89"/>
  <c r="C454" i="89"/>
  <c r="C465" i="89"/>
  <c r="C473" i="89"/>
  <c r="C476" i="89"/>
  <c r="C479" i="89"/>
  <c r="C485" i="89"/>
  <c r="C488" i="89"/>
  <c r="C493" i="89"/>
  <c r="C496" i="89"/>
  <c r="C499" i="89"/>
  <c r="D219" i="50" l="1"/>
  <c r="I103" i="50"/>
  <c r="H103" i="50"/>
  <c r="I14" i="50"/>
  <c r="H14" i="50"/>
  <c r="C435" i="89"/>
  <c r="C229" i="89"/>
  <c r="C472" i="89"/>
  <c r="C434" i="89"/>
  <c r="C283" i="89"/>
  <c r="C401" i="89"/>
  <c r="C400" i="89" s="1"/>
  <c r="C355" i="89"/>
  <c r="C144" i="89"/>
  <c r="C104" i="89"/>
  <c r="C81" i="89" s="1"/>
  <c r="C492" i="89"/>
  <c r="C484" i="89" s="1"/>
  <c r="C368" i="89"/>
  <c r="C317" i="89"/>
  <c r="C316" i="89" s="1"/>
  <c r="C195" i="89"/>
  <c r="C152" i="89"/>
  <c r="C64" i="89"/>
  <c r="C12" i="89"/>
  <c r="C11" i="89" s="1"/>
  <c r="C9" i="89" s="1"/>
  <c r="C7" i="89" s="1"/>
  <c r="C126" i="89" s="1"/>
  <c r="C453" i="89"/>
  <c r="C336" i="89"/>
  <c r="C335" i="89" s="1"/>
  <c r="C160" i="89"/>
  <c r="C260" i="89"/>
  <c r="C242" i="89"/>
  <c r="C282" i="89" l="1"/>
  <c r="C192" i="89"/>
  <c r="C280" i="89"/>
  <c r="C395" i="89" s="1"/>
  <c r="C452" i="89"/>
  <c r="C398" i="89" s="1"/>
  <c r="C506" i="89" s="1"/>
  <c r="C130" i="89"/>
  <c r="C128" i="89" s="1"/>
  <c r="C274" i="89" s="1"/>
  <c r="C278" i="89" l="1"/>
  <c r="H38" i="67" l="1"/>
  <c r="E38" i="67"/>
  <c r="H37" i="67"/>
  <c r="E37" i="67"/>
  <c r="A1" i="80"/>
  <c r="B1" i="20"/>
  <c r="A1" i="85" l="1"/>
  <c r="A1" i="28"/>
  <c r="A1" i="27"/>
  <c r="A1" i="54"/>
  <c r="A1" i="32"/>
  <c r="A1" i="42"/>
  <c r="B1" i="19"/>
  <c r="A1" i="16"/>
  <c r="A1" i="24"/>
  <c r="A1" i="65"/>
  <c r="A1" i="50"/>
  <c r="A1" i="62"/>
  <c r="A1" i="72"/>
  <c r="A1" i="45"/>
  <c r="A1" i="44"/>
  <c r="A1" i="61"/>
  <c r="A1" i="38"/>
  <c r="A1" i="37" l="1"/>
  <c r="A1" i="71"/>
  <c r="A1" i="70"/>
  <c r="A1" i="21"/>
  <c r="A1" i="55"/>
  <c r="A1" i="67"/>
  <c r="A1" i="13"/>
  <c r="A1" i="26"/>
  <c r="A1" i="53" l="1"/>
  <c r="A1" i="52"/>
  <c r="A1" i="75"/>
  <c r="A3" i="75"/>
  <c r="A1" i="6"/>
  <c r="A1" i="23"/>
  <c r="A1" i="74"/>
  <c r="A1" i="1"/>
  <c r="A1" i="51"/>
  <c r="A3" i="23" l="1"/>
  <c r="E12" i="21" l="1"/>
  <c r="E11" i="21"/>
  <c r="E9" i="21"/>
  <c r="D74" i="85"/>
  <c r="F74" i="85" s="1"/>
  <c r="D60" i="85"/>
  <c r="F60" i="85" s="1"/>
  <c r="D46" i="85"/>
  <c r="F46" i="85" s="1"/>
  <c r="D29" i="85"/>
  <c r="F29" i="85" s="1"/>
  <c r="D55" i="23" l="1"/>
  <c r="D54" i="23" s="1"/>
  <c r="C55" i="23"/>
  <c r="C54" i="23" s="1"/>
  <c r="D50" i="23"/>
  <c r="D49" i="23" s="1"/>
  <c r="C50" i="23"/>
  <c r="C49" i="23" s="1"/>
  <c r="D18" i="23" l="1"/>
  <c r="C18" i="23"/>
  <c r="D7" i="23"/>
  <c r="C7" i="23"/>
  <c r="G25" i="67" l="1"/>
  <c r="F25" i="67"/>
  <c r="D25" i="67"/>
  <c r="C25" i="67"/>
  <c r="G19" i="67"/>
  <c r="F19" i="67"/>
  <c r="D19" i="67"/>
  <c r="C19" i="67"/>
  <c r="F9" i="42" l="1"/>
  <c r="E9" i="42"/>
  <c r="C9" i="42"/>
  <c r="B9" i="42"/>
  <c r="D9" i="42" l="1"/>
  <c r="G9" i="42" s="1"/>
  <c r="A3" i="80" l="1"/>
  <c r="F39" i="80" l="1"/>
  <c r="F38" i="80"/>
  <c r="E37" i="80"/>
  <c r="F37" i="80" s="1"/>
  <c r="F35" i="80"/>
  <c r="F34" i="80"/>
  <c r="F33" i="80"/>
  <c r="F32" i="80"/>
  <c r="F31" i="80"/>
  <c r="D30" i="80"/>
  <c r="C30" i="80"/>
  <c r="F28" i="80"/>
  <c r="F27" i="80"/>
  <c r="F26" i="80"/>
  <c r="B25" i="80"/>
  <c r="F25" i="80" s="1"/>
  <c r="F21" i="80"/>
  <c r="F20" i="80"/>
  <c r="E19" i="80"/>
  <c r="F19" i="80" s="1"/>
  <c r="F17" i="80"/>
  <c r="F16" i="80"/>
  <c r="F15" i="80"/>
  <c r="F14" i="80"/>
  <c r="F13" i="80"/>
  <c r="D12" i="80"/>
  <c r="C12" i="80"/>
  <c r="C23" i="80" s="1"/>
  <c r="C41" i="80" s="1"/>
  <c r="F10" i="80"/>
  <c r="F9" i="80"/>
  <c r="F8" i="80"/>
  <c r="B7" i="80"/>
  <c r="B23" i="80" s="1"/>
  <c r="F30" i="80" l="1"/>
  <c r="E23" i="80"/>
  <c r="E41" i="80" s="1"/>
  <c r="F12" i="80"/>
  <c r="B41" i="80"/>
  <c r="D23" i="80"/>
  <c r="D41" i="80" s="1"/>
  <c r="F7" i="80"/>
  <c r="F41" i="80" l="1"/>
  <c r="F23" i="80"/>
  <c r="A4" i="50" l="1"/>
  <c r="A4" i="62"/>
  <c r="H20" i="44"/>
  <c r="A4" i="61"/>
  <c r="J18" i="52"/>
  <c r="J17" i="52"/>
  <c r="A3" i="52"/>
  <c r="F28" i="75"/>
  <c r="E28" i="75"/>
  <c r="F23" i="75"/>
  <c r="E23" i="75"/>
  <c r="F14" i="75"/>
  <c r="E14" i="75"/>
  <c r="F9" i="75"/>
  <c r="E9" i="75"/>
  <c r="A3" i="74"/>
  <c r="C59" i="74"/>
  <c r="B59" i="74"/>
  <c r="C52" i="74"/>
  <c r="B52" i="74"/>
  <c r="C47" i="74"/>
  <c r="B47" i="74"/>
  <c r="C38" i="74"/>
  <c r="B38" i="74"/>
  <c r="C28" i="74"/>
  <c r="B28" i="74"/>
  <c r="C16" i="74"/>
  <c r="B16" i="74"/>
  <c r="C7" i="74"/>
  <c r="B7" i="74"/>
  <c r="C46" i="74" l="1"/>
  <c r="B6" i="74"/>
  <c r="E20" i="75"/>
  <c r="E34" i="75"/>
  <c r="E38" i="75" s="1"/>
  <c r="B27" i="74"/>
  <c r="F20" i="75"/>
  <c r="F34" i="75"/>
  <c r="C27" i="74"/>
  <c r="B46" i="74"/>
  <c r="C6" i="74"/>
  <c r="A4" i="65"/>
  <c r="F38" i="75" l="1"/>
  <c r="D43" i="72"/>
  <c r="G43" i="72" s="1"/>
  <c r="D42" i="72"/>
  <c r="G42" i="72" s="1"/>
  <c r="D41" i="72"/>
  <c r="G41" i="72" s="1"/>
  <c r="D40" i="72"/>
  <c r="G40" i="72" s="1"/>
  <c r="F39" i="72"/>
  <c r="E39" i="72"/>
  <c r="C39" i="72"/>
  <c r="B39" i="72"/>
  <c r="G38" i="72"/>
  <c r="D38" i="72"/>
  <c r="D37" i="72"/>
  <c r="G37" i="72" s="1"/>
  <c r="D36" i="72"/>
  <c r="G36" i="72" s="1"/>
  <c r="D35" i="72"/>
  <c r="G35" i="72" s="1"/>
  <c r="D34" i="72"/>
  <c r="G34" i="72" s="1"/>
  <c r="D33" i="72"/>
  <c r="G33" i="72" s="1"/>
  <c r="D32" i="72"/>
  <c r="G32" i="72" s="1"/>
  <c r="D31" i="72"/>
  <c r="G31" i="72" s="1"/>
  <c r="D30" i="72"/>
  <c r="G30" i="72" s="1"/>
  <c r="D29" i="72"/>
  <c r="G29" i="72" s="1"/>
  <c r="F28" i="72"/>
  <c r="E28" i="72"/>
  <c r="C28" i="72"/>
  <c r="B28" i="72"/>
  <c r="G27" i="72"/>
  <c r="D27" i="72"/>
  <c r="D26" i="72"/>
  <c r="G26" i="72" s="1"/>
  <c r="D25" i="72"/>
  <c r="G25" i="72" s="1"/>
  <c r="D24" i="72"/>
  <c r="G24" i="72" s="1"/>
  <c r="D23" i="72"/>
  <c r="G23" i="72" s="1"/>
  <c r="D22" i="72"/>
  <c r="G22" i="72" s="1"/>
  <c r="D21" i="72"/>
  <c r="G21" i="72" s="1"/>
  <c r="D20" i="72"/>
  <c r="G20" i="72" s="1"/>
  <c r="F19" i="72"/>
  <c r="E19" i="72"/>
  <c r="C19" i="72"/>
  <c r="B19" i="72"/>
  <c r="G18" i="72"/>
  <c r="D18" i="72"/>
  <c r="D17" i="72"/>
  <c r="G17" i="72" s="1"/>
  <c r="D16" i="72"/>
  <c r="G16" i="72" s="1"/>
  <c r="D15" i="72"/>
  <c r="G15" i="72" s="1"/>
  <c r="D14" i="72"/>
  <c r="G14" i="72" s="1"/>
  <c r="D13" i="72"/>
  <c r="G13" i="72" s="1"/>
  <c r="D12" i="72"/>
  <c r="G12" i="72" s="1"/>
  <c r="D11" i="72"/>
  <c r="G11" i="72" s="1"/>
  <c r="D10" i="72"/>
  <c r="G10" i="72" s="1"/>
  <c r="F9" i="72"/>
  <c r="E9" i="72"/>
  <c r="C9" i="72"/>
  <c r="B9" i="72"/>
  <c r="A4" i="72"/>
  <c r="E157" i="71"/>
  <c r="E156" i="71"/>
  <c r="H156" i="71" s="1"/>
  <c r="E155" i="71"/>
  <c r="H155" i="71" s="1"/>
  <c r="E154" i="71"/>
  <c r="H154" i="71" s="1"/>
  <c r="E153" i="71"/>
  <c r="H153" i="71" s="1"/>
  <c r="E152" i="71"/>
  <c r="E151" i="71"/>
  <c r="H151" i="71" s="1"/>
  <c r="E150" i="71"/>
  <c r="H150" i="71" s="1"/>
  <c r="G149" i="71"/>
  <c r="F149" i="71"/>
  <c r="D149" i="71"/>
  <c r="C149" i="71"/>
  <c r="E148" i="71"/>
  <c r="H148" i="71" s="1"/>
  <c r="E147" i="71"/>
  <c r="H147" i="71" s="1"/>
  <c r="E146" i="71"/>
  <c r="G145" i="71"/>
  <c r="F145" i="71"/>
  <c r="D145" i="71"/>
  <c r="C145" i="71"/>
  <c r="E144" i="71"/>
  <c r="H144" i="71" s="1"/>
  <c r="E143" i="71"/>
  <c r="H143" i="71" s="1"/>
  <c r="E142" i="71"/>
  <c r="H142" i="71" s="1"/>
  <c r="E141" i="71"/>
  <c r="H141" i="71" s="1"/>
  <c r="E140" i="71"/>
  <c r="E139" i="71"/>
  <c r="H139" i="71" s="1"/>
  <c r="E138" i="71"/>
  <c r="H138" i="71" s="1"/>
  <c r="E137" i="71"/>
  <c r="H137" i="71" s="1"/>
  <c r="G136" i="71"/>
  <c r="F136" i="71"/>
  <c r="D136" i="71"/>
  <c r="C136" i="71"/>
  <c r="E135" i="71"/>
  <c r="H135" i="71" s="1"/>
  <c r="E134" i="71"/>
  <c r="H134" i="71" s="1"/>
  <c r="E133" i="71"/>
  <c r="H133" i="71" s="1"/>
  <c r="G132" i="71"/>
  <c r="F132" i="71"/>
  <c r="D132" i="71"/>
  <c r="C132" i="71"/>
  <c r="E131" i="71"/>
  <c r="H131" i="71" s="1"/>
  <c r="E130" i="71"/>
  <c r="H130" i="71" s="1"/>
  <c r="E129" i="71"/>
  <c r="H129" i="71" s="1"/>
  <c r="E128" i="71"/>
  <c r="H128" i="71" s="1"/>
  <c r="E127" i="71"/>
  <c r="H127" i="71" s="1"/>
  <c r="E126" i="71"/>
  <c r="H126" i="71" s="1"/>
  <c r="E125" i="71"/>
  <c r="H125" i="71" s="1"/>
  <c r="E124" i="71"/>
  <c r="H124" i="71" s="1"/>
  <c r="E123" i="71"/>
  <c r="H123" i="71" s="1"/>
  <c r="G122" i="71"/>
  <c r="F122" i="71"/>
  <c r="D122" i="71"/>
  <c r="C122" i="71"/>
  <c r="E121" i="71"/>
  <c r="H121" i="71" s="1"/>
  <c r="E120" i="71"/>
  <c r="H120" i="71" s="1"/>
  <c r="E119" i="71"/>
  <c r="H119" i="71" s="1"/>
  <c r="E118" i="71"/>
  <c r="H118" i="71" s="1"/>
  <c r="E117" i="71"/>
  <c r="H117" i="71" s="1"/>
  <c r="E116" i="71"/>
  <c r="H116" i="71" s="1"/>
  <c r="E115" i="71"/>
  <c r="H115" i="71" s="1"/>
  <c r="E114" i="71"/>
  <c r="H114" i="71" s="1"/>
  <c r="E113" i="71"/>
  <c r="H113" i="71" s="1"/>
  <c r="G112" i="71"/>
  <c r="F112" i="71"/>
  <c r="D112" i="71"/>
  <c r="C112" i="71"/>
  <c r="E111" i="71"/>
  <c r="H111" i="71" s="1"/>
  <c r="E110" i="71"/>
  <c r="H110" i="71" s="1"/>
  <c r="E109" i="71"/>
  <c r="H109" i="71" s="1"/>
  <c r="E108" i="71"/>
  <c r="H108" i="71" s="1"/>
  <c r="E107" i="71"/>
  <c r="H107" i="71" s="1"/>
  <c r="E106" i="71"/>
  <c r="H106" i="71" s="1"/>
  <c r="E105" i="71"/>
  <c r="H105" i="71" s="1"/>
  <c r="E104" i="71"/>
  <c r="H104" i="71" s="1"/>
  <c r="E103" i="71"/>
  <c r="H103" i="71" s="1"/>
  <c r="G102" i="71"/>
  <c r="F102" i="71"/>
  <c r="D102" i="71"/>
  <c r="C102" i="71"/>
  <c r="E101" i="71"/>
  <c r="H101" i="71" s="1"/>
  <c r="E100" i="71"/>
  <c r="H100" i="71" s="1"/>
  <c r="E99" i="71"/>
  <c r="H99" i="71" s="1"/>
  <c r="E98" i="71"/>
  <c r="H98" i="71" s="1"/>
  <c r="E97" i="71"/>
  <c r="H97" i="71" s="1"/>
  <c r="E96" i="71"/>
  <c r="H96" i="71" s="1"/>
  <c r="E95" i="71"/>
  <c r="H95" i="71" s="1"/>
  <c r="E94" i="71"/>
  <c r="H94" i="71" s="1"/>
  <c r="E93" i="71"/>
  <c r="H93" i="71" s="1"/>
  <c r="G92" i="71"/>
  <c r="F92" i="71"/>
  <c r="D92" i="71"/>
  <c r="C92" i="71"/>
  <c r="E91" i="71"/>
  <c r="H91" i="71" s="1"/>
  <c r="E90" i="71"/>
  <c r="H90" i="71" s="1"/>
  <c r="E89" i="71"/>
  <c r="H89" i="71" s="1"/>
  <c r="E88" i="71"/>
  <c r="E87" i="71"/>
  <c r="H87" i="71" s="1"/>
  <c r="E86" i="71"/>
  <c r="H86" i="71" s="1"/>
  <c r="E85" i="71"/>
  <c r="H85" i="71" s="1"/>
  <c r="G84" i="71"/>
  <c r="F84" i="71"/>
  <c r="D84" i="71"/>
  <c r="C84" i="71"/>
  <c r="E82" i="71"/>
  <c r="H82" i="71" s="1"/>
  <c r="E81" i="71"/>
  <c r="H81" i="71" s="1"/>
  <c r="E80" i="71"/>
  <c r="H80" i="71" s="1"/>
  <c r="E79" i="71"/>
  <c r="H79" i="71" s="1"/>
  <c r="E78" i="71"/>
  <c r="H78" i="71" s="1"/>
  <c r="E77" i="71"/>
  <c r="H77" i="71" s="1"/>
  <c r="E76" i="71"/>
  <c r="H76" i="71" s="1"/>
  <c r="G75" i="71"/>
  <c r="F75" i="71"/>
  <c r="D75" i="71"/>
  <c r="C75" i="71"/>
  <c r="E74" i="71"/>
  <c r="H74" i="71" s="1"/>
  <c r="E73" i="71"/>
  <c r="H73" i="71" s="1"/>
  <c r="E72" i="71"/>
  <c r="H72" i="71" s="1"/>
  <c r="G71" i="71"/>
  <c r="F71" i="71"/>
  <c r="D71" i="71"/>
  <c r="C71" i="71"/>
  <c r="E70" i="71"/>
  <c r="H70" i="71" s="1"/>
  <c r="E69" i="71"/>
  <c r="H69" i="71" s="1"/>
  <c r="E68" i="71"/>
  <c r="H68" i="71" s="1"/>
  <c r="E67" i="71"/>
  <c r="H67" i="71" s="1"/>
  <c r="E66" i="71"/>
  <c r="H66" i="71" s="1"/>
  <c r="E65" i="71"/>
  <c r="H65" i="71" s="1"/>
  <c r="E64" i="71"/>
  <c r="H64" i="71" s="1"/>
  <c r="E63" i="71"/>
  <c r="H63" i="71" s="1"/>
  <c r="G62" i="71"/>
  <c r="F62" i="71"/>
  <c r="D62" i="71"/>
  <c r="C62" i="71"/>
  <c r="E61" i="71"/>
  <c r="H61" i="71" s="1"/>
  <c r="E60" i="71"/>
  <c r="H60" i="71" s="1"/>
  <c r="E59" i="71"/>
  <c r="H59" i="71" s="1"/>
  <c r="G58" i="71"/>
  <c r="F58" i="71"/>
  <c r="D58" i="71"/>
  <c r="C58" i="71"/>
  <c r="E57" i="71"/>
  <c r="H57" i="71" s="1"/>
  <c r="E56" i="71"/>
  <c r="H56" i="71" s="1"/>
  <c r="E55" i="71"/>
  <c r="H55" i="71" s="1"/>
  <c r="E54" i="71"/>
  <c r="H54" i="71" s="1"/>
  <c r="E53" i="71"/>
  <c r="H53" i="71" s="1"/>
  <c r="E52" i="71"/>
  <c r="E51" i="71"/>
  <c r="H51" i="71" s="1"/>
  <c r="E50" i="71"/>
  <c r="H50" i="71" s="1"/>
  <c r="E49" i="71"/>
  <c r="H49" i="71" s="1"/>
  <c r="G48" i="71"/>
  <c r="F48" i="71"/>
  <c r="D48" i="71"/>
  <c r="C48" i="71"/>
  <c r="E47" i="71"/>
  <c r="H47" i="71" s="1"/>
  <c r="E46" i="71"/>
  <c r="H46" i="71" s="1"/>
  <c r="E45" i="71"/>
  <c r="H45" i="71" s="1"/>
  <c r="E44" i="71"/>
  <c r="H44" i="71" s="1"/>
  <c r="E43" i="71"/>
  <c r="H43" i="71" s="1"/>
  <c r="E42" i="71"/>
  <c r="E41" i="71"/>
  <c r="H41" i="71" s="1"/>
  <c r="E40" i="71"/>
  <c r="H40" i="71" s="1"/>
  <c r="E39" i="71"/>
  <c r="H39" i="71" s="1"/>
  <c r="G38" i="71"/>
  <c r="F38" i="71"/>
  <c r="D38" i="71"/>
  <c r="C38" i="71"/>
  <c r="E37" i="71"/>
  <c r="H37" i="71" s="1"/>
  <c r="E36" i="71"/>
  <c r="H36" i="71" s="1"/>
  <c r="E35" i="71"/>
  <c r="H35" i="71" s="1"/>
  <c r="E34" i="71"/>
  <c r="H34" i="71" s="1"/>
  <c r="E33" i="71"/>
  <c r="H33" i="71" s="1"/>
  <c r="E32" i="71"/>
  <c r="E31" i="71"/>
  <c r="H31" i="71" s="1"/>
  <c r="E30" i="71"/>
  <c r="H30" i="71" s="1"/>
  <c r="E29" i="71"/>
  <c r="H29" i="71" s="1"/>
  <c r="G28" i="71"/>
  <c r="F28" i="71"/>
  <c r="D28" i="71"/>
  <c r="C28" i="71"/>
  <c r="E27" i="71"/>
  <c r="H27" i="71" s="1"/>
  <c r="E26" i="71"/>
  <c r="H26" i="71" s="1"/>
  <c r="E25" i="71"/>
  <c r="H25" i="71" s="1"/>
  <c r="E24" i="71"/>
  <c r="H24" i="71" s="1"/>
  <c r="E23" i="71"/>
  <c r="H23" i="71" s="1"/>
  <c r="E22" i="71"/>
  <c r="E21" i="71"/>
  <c r="H21" i="71" s="1"/>
  <c r="E20" i="71"/>
  <c r="H20" i="71" s="1"/>
  <c r="E19" i="71"/>
  <c r="H19" i="71" s="1"/>
  <c r="G18" i="71"/>
  <c r="F18" i="71"/>
  <c r="D18" i="71"/>
  <c r="C18" i="71"/>
  <c r="E17" i="71"/>
  <c r="H17" i="71" s="1"/>
  <c r="E16" i="71"/>
  <c r="H16" i="71" s="1"/>
  <c r="E15" i="71"/>
  <c r="H15" i="71" s="1"/>
  <c r="E14" i="71"/>
  <c r="H14" i="71" s="1"/>
  <c r="E13" i="71"/>
  <c r="H13" i="71" s="1"/>
  <c r="E12" i="71"/>
  <c r="H12" i="71" s="1"/>
  <c r="E11" i="71"/>
  <c r="H11" i="71" s="1"/>
  <c r="G10" i="71"/>
  <c r="F10" i="71"/>
  <c r="D10" i="71"/>
  <c r="C10" i="71"/>
  <c r="E44" i="72" l="1"/>
  <c r="D28" i="72"/>
  <c r="G28" i="72" s="1"/>
  <c r="D9" i="72"/>
  <c r="G9" i="72" s="1"/>
  <c r="C44" i="72"/>
  <c r="F9" i="71"/>
  <c r="F83" i="71"/>
  <c r="E18" i="71"/>
  <c r="E38" i="71"/>
  <c r="G83" i="71"/>
  <c r="D9" i="71"/>
  <c r="E28" i="71"/>
  <c r="H71" i="71"/>
  <c r="E145" i="71"/>
  <c r="D19" i="72"/>
  <c r="G19" i="72" s="1"/>
  <c r="D39" i="72"/>
  <c r="G39" i="72" s="1"/>
  <c r="E48" i="71"/>
  <c r="C9" i="71"/>
  <c r="G9" i="71"/>
  <c r="H58" i="71"/>
  <c r="H75" i="71"/>
  <c r="D83" i="71"/>
  <c r="H122" i="71"/>
  <c r="E71" i="71"/>
  <c r="E84" i="71"/>
  <c r="F44" i="72"/>
  <c r="H112" i="71"/>
  <c r="E58" i="71"/>
  <c r="C83" i="71"/>
  <c r="E136" i="71"/>
  <c r="E149" i="71"/>
  <c r="B44" i="72"/>
  <c r="H132" i="71"/>
  <c r="H62" i="71"/>
  <c r="H92" i="71"/>
  <c r="H10" i="71"/>
  <c r="H102" i="71"/>
  <c r="H88" i="71"/>
  <c r="H84" i="71" s="1"/>
  <c r="H140" i="71"/>
  <c r="H136" i="71" s="1"/>
  <c r="H146" i="71"/>
  <c r="H145" i="71" s="1"/>
  <c r="H152" i="71"/>
  <c r="H149" i="71" s="1"/>
  <c r="E10" i="71"/>
  <c r="E62" i="71"/>
  <c r="E92" i="71"/>
  <c r="E102" i="71"/>
  <c r="E112" i="71"/>
  <c r="E122" i="71"/>
  <c r="E132" i="71"/>
  <c r="E75" i="71"/>
  <c r="H22" i="71"/>
  <c r="H18" i="71" s="1"/>
  <c r="H32" i="71"/>
  <c r="H28" i="71" s="1"/>
  <c r="H42" i="71"/>
  <c r="H38" i="71" s="1"/>
  <c r="H52" i="71"/>
  <c r="H48" i="71" s="1"/>
  <c r="D79" i="70"/>
  <c r="G79" i="70" s="1"/>
  <c r="D78" i="70"/>
  <c r="G78" i="70" s="1"/>
  <c r="D77" i="70"/>
  <c r="G77" i="70" s="1"/>
  <c r="D76" i="70"/>
  <c r="G76" i="70" s="1"/>
  <c r="D75" i="70"/>
  <c r="G75" i="70" s="1"/>
  <c r="D74" i="70"/>
  <c r="G74" i="70" s="1"/>
  <c r="D73" i="70"/>
  <c r="G73" i="70" s="1"/>
  <c r="F72" i="70"/>
  <c r="E72" i="70"/>
  <c r="C72" i="70"/>
  <c r="B72" i="70"/>
  <c r="D71" i="70"/>
  <c r="G71" i="70" s="1"/>
  <c r="D70" i="70"/>
  <c r="G70" i="70" s="1"/>
  <c r="D69" i="70"/>
  <c r="G69" i="70" s="1"/>
  <c r="F68" i="70"/>
  <c r="E68" i="70"/>
  <c r="C68" i="70"/>
  <c r="B68" i="70"/>
  <c r="D67" i="70"/>
  <c r="G67" i="70" s="1"/>
  <c r="D66" i="70"/>
  <c r="G66" i="70" s="1"/>
  <c r="D65" i="70"/>
  <c r="G65" i="70" s="1"/>
  <c r="D64" i="70"/>
  <c r="G64" i="70" s="1"/>
  <c r="D63" i="70"/>
  <c r="G63" i="70" s="1"/>
  <c r="D62" i="70"/>
  <c r="G62" i="70" s="1"/>
  <c r="D61" i="70"/>
  <c r="G61" i="70" s="1"/>
  <c r="F60" i="70"/>
  <c r="E60" i="70"/>
  <c r="C60" i="70"/>
  <c r="B60" i="70"/>
  <c r="D59" i="70"/>
  <c r="G59" i="70" s="1"/>
  <c r="D58" i="70"/>
  <c r="G58" i="70" s="1"/>
  <c r="D57" i="70"/>
  <c r="G57" i="70" s="1"/>
  <c r="F56" i="70"/>
  <c r="E56" i="70"/>
  <c r="C56" i="70"/>
  <c r="B56" i="70"/>
  <c r="D55" i="70"/>
  <c r="G55" i="70" s="1"/>
  <c r="D54" i="70"/>
  <c r="G54" i="70" s="1"/>
  <c r="D53" i="70"/>
  <c r="G53" i="70" s="1"/>
  <c r="D52" i="70"/>
  <c r="G52" i="70" s="1"/>
  <c r="D51" i="70"/>
  <c r="G51" i="70" s="1"/>
  <c r="D50" i="70"/>
  <c r="G50" i="70" s="1"/>
  <c r="D49" i="70"/>
  <c r="G49" i="70" s="1"/>
  <c r="D48" i="70"/>
  <c r="G48" i="70" s="1"/>
  <c r="D47" i="70"/>
  <c r="G47" i="70" s="1"/>
  <c r="F46" i="70"/>
  <c r="E46" i="70"/>
  <c r="C46" i="70"/>
  <c r="B46" i="70"/>
  <c r="D45" i="70"/>
  <c r="G45" i="70" s="1"/>
  <c r="D44" i="70"/>
  <c r="G44" i="70" s="1"/>
  <c r="D43" i="70"/>
  <c r="G43" i="70" s="1"/>
  <c r="D42" i="70"/>
  <c r="G42" i="70" s="1"/>
  <c r="D41" i="70"/>
  <c r="G41" i="70" s="1"/>
  <c r="D40" i="70"/>
  <c r="G40" i="70" s="1"/>
  <c r="D39" i="70"/>
  <c r="G39" i="70" s="1"/>
  <c r="D38" i="70"/>
  <c r="G38" i="70" s="1"/>
  <c r="D37" i="70"/>
  <c r="G37" i="70" s="1"/>
  <c r="F36" i="70"/>
  <c r="E36" i="70"/>
  <c r="C36" i="70"/>
  <c r="B36" i="70"/>
  <c r="D35" i="70"/>
  <c r="G35" i="70" s="1"/>
  <c r="D34" i="70"/>
  <c r="G34" i="70" s="1"/>
  <c r="D33" i="70"/>
  <c r="G33" i="70" s="1"/>
  <c r="D32" i="70"/>
  <c r="G32" i="70" s="1"/>
  <c r="D31" i="70"/>
  <c r="G31" i="70" s="1"/>
  <c r="D30" i="70"/>
  <c r="G30" i="70" s="1"/>
  <c r="D29" i="70"/>
  <c r="G29" i="70" s="1"/>
  <c r="D28" i="70"/>
  <c r="G28" i="70" s="1"/>
  <c r="D27" i="70"/>
  <c r="G27" i="70" s="1"/>
  <c r="F26" i="70"/>
  <c r="E26" i="70"/>
  <c r="C26" i="70"/>
  <c r="B26" i="70"/>
  <c r="D25" i="70"/>
  <c r="G25" i="70" s="1"/>
  <c r="D24" i="70"/>
  <c r="G24" i="70" s="1"/>
  <c r="D23" i="70"/>
  <c r="G23" i="70" s="1"/>
  <c r="D22" i="70"/>
  <c r="G22" i="70" s="1"/>
  <c r="D21" i="70"/>
  <c r="G21" i="70" s="1"/>
  <c r="D20" i="70"/>
  <c r="G20" i="70" s="1"/>
  <c r="D19" i="70"/>
  <c r="G19" i="70" s="1"/>
  <c r="D18" i="70"/>
  <c r="G18" i="70" s="1"/>
  <c r="D17" i="70"/>
  <c r="G17" i="70" s="1"/>
  <c r="F16" i="70"/>
  <c r="E16" i="70"/>
  <c r="C16" i="70"/>
  <c r="B16" i="70"/>
  <c r="D15" i="70"/>
  <c r="G15" i="70" s="1"/>
  <c r="D14" i="70"/>
  <c r="G14" i="70" s="1"/>
  <c r="D13" i="70"/>
  <c r="G13" i="70" s="1"/>
  <c r="D12" i="70"/>
  <c r="G12" i="70" s="1"/>
  <c r="D11" i="70"/>
  <c r="G11" i="70" s="1"/>
  <c r="D10" i="70"/>
  <c r="G10" i="70" s="1"/>
  <c r="D9" i="70"/>
  <c r="G9" i="70" s="1"/>
  <c r="F8" i="70"/>
  <c r="E8" i="70"/>
  <c r="C8" i="70"/>
  <c r="B8" i="70"/>
  <c r="A4" i="70"/>
  <c r="D158" i="71" l="1"/>
  <c r="F158" i="71"/>
  <c r="G158" i="71"/>
  <c r="D68" i="70"/>
  <c r="G68" i="70" s="1"/>
  <c r="D46" i="70"/>
  <c r="G46" i="70" s="1"/>
  <c r="D60" i="70"/>
  <c r="G60" i="70" s="1"/>
  <c r="D26" i="70"/>
  <c r="G26" i="70" s="1"/>
  <c r="D72" i="70"/>
  <c r="G72" i="70" s="1"/>
  <c r="D16" i="70"/>
  <c r="G16" i="70" s="1"/>
  <c r="D56" i="70"/>
  <c r="G56" i="70" s="1"/>
  <c r="F80" i="70"/>
  <c r="D44" i="72"/>
  <c r="C158" i="71"/>
  <c r="D36" i="70"/>
  <c r="G36" i="70" s="1"/>
  <c r="E83" i="71"/>
  <c r="H83" i="71"/>
  <c r="E9" i="71"/>
  <c r="H9" i="71"/>
  <c r="D8" i="70"/>
  <c r="G8" i="70" s="1"/>
  <c r="C80" i="70"/>
  <c r="E80" i="70"/>
  <c r="B80" i="70"/>
  <c r="H44" i="72" s="1"/>
  <c r="H46" i="72" l="1"/>
  <c r="H45" i="72"/>
  <c r="H47" i="72"/>
  <c r="H158" i="71"/>
  <c r="E158" i="71"/>
  <c r="I159" i="71"/>
  <c r="I154" i="71"/>
  <c r="I155" i="71"/>
  <c r="I158" i="71"/>
  <c r="G44" i="72"/>
  <c r="D80" i="70"/>
  <c r="C5" i="24"/>
  <c r="D5" i="24" s="1"/>
  <c r="I156" i="71" l="1"/>
  <c r="G80" i="70"/>
  <c r="I66" i="55"/>
  <c r="I67" i="55"/>
  <c r="I12" i="55"/>
  <c r="H28" i="67"/>
  <c r="F66" i="55"/>
  <c r="F67" i="55"/>
  <c r="F12" i="55"/>
  <c r="E28" i="67"/>
  <c r="A3" i="67"/>
  <c r="G35" i="67"/>
  <c r="G41" i="67"/>
  <c r="C35" i="67"/>
  <c r="C41" i="67"/>
  <c r="H26" i="67"/>
  <c r="H29" i="67"/>
  <c r="H30" i="67"/>
  <c r="H31" i="67"/>
  <c r="H32" i="67"/>
  <c r="H33" i="67"/>
  <c r="H36" i="67"/>
  <c r="H39" i="67"/>
  <c r="H42" i="67"/>
  <c r="H41" i="67" s="1"/>
  <c r="F35" i="67"/>
  <c r="F41" i="67"/>
  <c r="E26" i="67"/>
  <c r="E29" i="67"/>
  <c r="E30" i="67"/>
  <c r="E31" i="67"/>
  <c r="E32" i="67"/>
  <c r="E33" i="67"/>
  <c r="E36" i="67"/>
  <c r="E39" i="67"/>
  <c r="E42" i="67"/>
  <c r="E41" i="67" s="1"/>
  <c r="D35" i="67"/>
  <c r="D41" i="67"/>
  <c r="H18" i="67"/>
  <c r="E18" i="67"/>
  <c r="H17" i="67"/>
  <c r="E17" i="67"/>
  <c r="H16" i="67"/>
  <c r="E16" i="67"/>
  <c r="H15" i="67"/>
  <c r="E15" i="67"/>
  <c r="H14" i="67"/>
  <c r="E14" i="67"/>
  <c r="H13" i="67"/>
  <c r="E13" i="67"/>
  <c r="H12" i="67"/>
  <c r="E12" i="67"/>
  <c r="H11" i="67"/>
  <c r="E11" i="67"/>
  <c r="H10" i="67"/>
  <c r="E10" i="67"/>
  <c r="H9" i="67"/>
  <c r="E9" i="67"/>
  <c r="A3" i="54"/>
  <c r="A3" i="90" s="1"/>
  <c r="C9" i="52"/>
  <c r="J9" i="52" s="1"/>
  <c r="C13" i="52"/>
  <c r="J13" i="52" s="1"/>
  <c r="D30" i="65"/>
  <c r="G30" i="65" s="1"/>
  <c r="D29" i="65"/>
  <c r="G29" i="65" s="1"/>
  <c r="D28" i="65"/>
  <c r="G28" i="65" s="1"/>
  <c r="F27" i="65"/>
  <c r="F20" i="65" s="1"/>
  <c r="E27" i="65"/>
  <c r="E20" i="65" s="1"/>
  <c r="C27" i="65"/>
  <c r="C20" i="65" s="1"/>
  <c r="B27" i="65"/>
  <c r="B20" i="65" s="1"/>
  <c r="B15" i="65"/>
  <c r="B8" i="65" s="1"/>
  <c r="D26" i="65"/>
  <c r="G26" i="65" s="1"/>
  <c r="D25" i="65"/>
  <c r="G25" i="65" s="1"/>
  <c r="D24" i="65"/>
  <c r="G24" i="65" s="1"/>
  <c r="D23" i="65"/>
  <c r="D21" i="65"/>
  <c r="G21" i="65" s="1"/>
  <c r="D22" i="65"/>
  <c r="D9" i="65"/>
  <c r="G9" i="65" s="1"/>
  <c r="D10" i="65"/>
  <c r="G10" i="65" s="1"/>
  <c r="D11" i="65"/>
  <c r="G11" i="65" s="1"/>
  <c r="D12" i="65"/>
  <c r="G12" i="65" s="1"/>
  <c r="D13" i="65"/>
  <c r="G13" i="65" s="1"/>
  <c r="D14" i="65"/>
  <c r="G14" i="65" s="1"/>
  <c r="D16" i="65"/>
  <c r="G16" i="65" s="1"/>
  <c r="D17" i="65"/>
  <c r="G17" i="65" s="1"/>
  <c r="D18" i="65"/>
  <c r="G18" i="65" s="1"/>
  <c r="F15" i="65"/>
  <c r="F8" i="65" s="1"/>
  <c r="E15" i="65"/>
  <c r="E8" i="65" s="1"/>
  <c r="C15" i="65"/>
  <c r="C8" i="65" s="1"/>
  <c r="I38" i="55"/>
  <c r="I37" i="55" s="1"/>
  <c r="A3" i="53"/>
  <c r="A3" i="55" s="1"/>
  <c r="E18" i="54"/>
  <c r="D18" i="54"/>
  <c r="C18" i="54"/>
  <c r="H30" i="55"/>
  <c r="G30" i="55"/>
  <c r="E30" i="55"/>
  <c r="D30" i="55"/>
  <c r="C56" i="51"/>
  <c r="B56" i="51"/>
  <c r="C30" i="51"/>
  <c r="B30" i="51"/>
  <c r="C76" i="62"/>
  <c r="B8" i="51"/>
  <c r="D28" i="61"/>
  <c r="G28" i="61" s="1"/>
  <c r="D27" i="61"/>
  <c r="G27" i="61" s="1"/>
  <c r="D26" i="61"/>
  <c r="G26" i="61" s="1"/>
  <c r="D25" i="61"/>
  <c r="D24" i="61"/>
  <c r="G24" i="61" s="1"/>
  <c r="D23" i="61"/>
  <c r="G23" i="61" s="1"/>
  <c r="D22" i="61"/>
  <c r="G22" i="61" s="1"/>
  <c r="D21" i="61"/>
  <c r="D17" i="61"/>
  <c r="G17" i="61" s="1"/>
  <c r="D16" i="61"/>
  <c r="G16" i="61" s="1"/>
  <c r="D15" i="61"/>
  <c r="G15" i="61" s="1"/>
  <c r="D14" i="61"/>
  <c r="G14" i="61" s="1"/>
  <c r="D13" i="61"/>
  <c r="G13" i="61" s="1"/>
  <c r="D12" i="61"/>
  <c r="G12" i="61" s="1"/>
  <c r="D11" i="61"/>
  <c r="G11" i="61" s="1"/>
  <c r="D10" i="61"/>
  <c r="G10" i="61" s="1"/>
  <c r="I78" i="55"/>
  <c r="I77" i="55"/>
  <c r="I72" i="55"/>
  <c r="I71" i="55" s="1"/>
  <c r="I65" i="55"/>
  <c r="I64" i="55"/>
  <c r="I62" i="55"/>
  <c r="I61" i="55"/>
  <c r="I60" i="55"/>
  <c r="I59" i="55"/>
  <c r="I57" i="55"/>
  <c r="I56" i="55"/>
  <c r="I55" i="55"/>
  <c r="I54" i="55"/>
  <c r="I53" i="55"/>
  <c r="I52" i="55"/>
  <c r="I51" i="55"/>
  <c r="I50" i="55"/>
  <c r="I41" i="55"/>
  <c r="I40" i="55"/>
  <c r="C31" i="54"/>
  <c r="F31" i="54" s="1"/>
  <c r="F68" i="51"/>
  <c r="G24" i="52"/>
  <c r="G25" i="52"/>
  <c r="G26" i="52"/>
  <c r="G14" i="52"/>
  <c r="G15" i="52"/>
  <c r="G16" i="52"/>
  <c r="G22" i="52"/>
  <c r="G21" i="52"/>
  <c r="G20" i="52"/>
  <c r="G12" i="52"/>
  <c r="G11" i="52"/>
  <c r="G10" i="52"/>
  <c r="E80" i="62"/>
  <c r="H80" i="62" s="1"/>
  <c r="E79" i="62"/>
  <c r="H79" i="62" s="1"/>
  <c r="E78" i="62"/>
  <c r="H78" i="62" s="1"/>
  <c r="E77" i="62"/>
  <c r="H77" i="62" s="1"/>
  <c r="E74" i="62"/>
  <c r="H74" i="62" s="1"/>
  <c r="E66" i="62"/>
  <c r="H66" i="62" s="1"/>
  <c r="H67" i="62"/>
  <c r="E68" i="62"/>
  <c r="H68" i="62" s="1"/>
  <c r="E69" i="62"/>
  <c r="H69" i="62" s="1"/>
  <c r="E70" i="62"/>
  <c r="H70" i="62" s="1"/>
  <c r="E71" i="62"/>
  <c r="H71" i="62" s="1"/>
  <c r="E72" i="62"/>
  <c r="H72" i="62" s="1"/>
  <c r="E73" i="62"/>
  <c r="H73" i="62" s="1"/>
  <c r="E64" i="62"/>
  <c r="H64" i="62" s="1"/>
  <c r="E63" i="62"/>
  <c r="H63" i="62" s="1"/>
  <c r="E62" i="62"/>
  <c r="H62" i="62" s="1"/>
  <c r="E61" i="62"/>
  <c r="H61" i="62" s="1"/>
  <c r="E60" i="62"/>
  <c r="H60" i="62" s="1"/>
  <c r="E59" i="62"/>
  <c r="H59" i="62" s="1"/>
  <c r="E58" i="62"/>
  <c r="H58" i="62" s="1"/>
  <c r="E55" i="62"/>
  <c r="H55" i="62" s="1"/>
  <c r="E54" i="62"/>
  <c r="H54" i="62" s="1"/>
  <c r="E53" i="62"/>
  <c r="E52" i="62"/>
  <c r="H52" i="62" s="1"/>
  <c r="E51" i="62"/>
  <c r="H51" i="62" s="1"/>
  <c r="E50" i="62"/>
  <c r="E49" i="62"/>
  <c r="H49" i="62" s="1"/>
  <c r="E48" i="62"/>
  <c r="H48" i="62" s="1"/>
  <c r="E44" i="62"/>
  <c r="H44" i="62" s="1"/>
  <c r="E43" i="62"/>
  <c r="H43" i="62" s="1"/>
  <c r="E42" i="62"/>
  <c r="E41" i="62"/>
  <c r="H41" i="62" s="1"/>
  <c r="E38" i="62"/>
  <c r="H38" i="62" s="1"/>
  <c r="E37" i="62"/>
  <c r="H37" i="62" s="1"/>
  <c r="E36" i="62"/>
  <c r="H36" i="62" s="1"/>
  <c r="E35" i="62"/>
  <c r="H35" i="62" s="1"/>
  <c r="E34" i="62"/>
  <c r="H34" i="62" s="1"/>
  <c r="E33" i="62"/>
  <c r="H33" i="62" s="1"/>
  <c r="E32" i="62"/>
  <c r="E31" i="62"/>
  <c r="H31" i="62" s="1"/>
  <c r="E30" i="62"/>
  <c r="E27" i="62"/>
  <c r="H27" i="62" s="1"/>
  <c r="E26" i="62"/>
  <c r="H26" i="62" s="1"/>
  <c r="E25" i="62"/>
  <c r="H25" i="62" s="1"/>
  <c r="E24" i="62"/>
  <c r="H24" i="62" s="1"/>
  <c r="E23" i="62"/>
  <c r="H23" i="62" s="1"/>
  <c r="E21" i="62"/>
  <c r="H21" i="62" s="1"/>
  <c r="E22" i="62"/>
  <c r="H22" i="62" s="1"/>
  <c r="E18" i="62"/>
  <c r="H18" i="62" s="1"/>
  <c r="E17" i="62"/>
  <c r="H17" i="62" s="1"/>
  <c r="E16" i="62"/>
  <c r="H16" i="62" s="1"/>
  <c r="E15" i="62"/>
  <c r="H15" i="62" s="1"/>
  <c r="E14" i="62"/>
  <c r="H14" i="62" s="1"/>
  <c r="E13" i="62"/>
  <c r="H13" i="62" s="1"/>
  <c r="E11" i="62"/>
  <c r="H11" i="62" s="1"/>
  <c r="E12" i="62"/>
  <c r="F11" i="55"/>
  <c r="D17" i="55"/>
  <c r="G41" i="51"/>
  <c r="F41" i="51"/>
  <c r="F19" i="52"/>
  <c r="F26" i="51"/>
  <c r="C24" i="51"/>
  <c r="C16" i="51"/>
  <c r="E44" i="54"/>
  <c r="F46" i="54" s="1"/>
  <c r="D44" i="54"/>
  <c r="F45" i="54" s="1"/>
  <c r="C44" i="54"/>
  <c r="F44" i="54" s="1"/>
  <c r="E41" i="54"/>
  <c r="F43" i="54" s="1"/>
  <c r="D41" i="54"/>
  <c r="F42" i="54" s="1"/>
  <c r="C41" i="54"/>
  <c r="F41" i="54" s="1"/>
  <c r="E31" i="54"/>
  <c r="F33" i="54" s="1"/>
  <c r="D31" i="54"/>
  <c r="F32" i="54" s="1"/>
  <c r="E9" i="54"/>
  <c r="E8" i="20"/>
  <c r="E14" i="54"/>
  <c r="E11" i="20"/>
  <c r="D14" i="54"/>
  <c r="D11" i="20"/>
  <c r="C14" i="54"/>
  <c r="C11" i="20"/>
  <c r="F11" i="20" s="1"/>
  <c r="D9" i="54"/>
  <c r="D8" i="20"/>
  <c r="D14" i="20" s="1"/>
  <c r="D18" i="20" s="1"/>
  <c r="D20" i="20" s="1"/>
  <c r="C9" i="54"/>
  <c r="C8" i="20"/>
  <c r="H32" i="62"/>
  <c r="H42" i="62"/>
  <c r="H53" i="62"/>
  <c r="C10" i="62"/>
  <c r="C20" i="62"/>
  <c r="C29" i="62"/>
  <c r="C40" i="62"/>
  <c r="C47" i="62"/>
  <c r="C57" i="62"/>
  <c r="C65" i="62"/>
  <c r="G10" i="62"/>
  <c r="G20" i="62"/>
  <c r="G29" i="62"/>
  <c r="G40" i="62"/>
  <c r="G47" i="62"/>
  <c r="G57" i="62"/>
  <c r="G65" i="62"/>
  <c r="G76" i="62"/>
  <c r="F10" i="62"/>
  <c r="F20" i="62"/>
  <c r="F29" i="62"/>
  <c r="F40" i="62"/>
  <c r="F47" i="62"/>
  <c r="F57" i="62"/>
  <c r="F65" i="62"/>
  <c r="F76" i="62"/>
  <c r="D10" i="62"/>
  <c r="D20" i="62"/>
  <c r="D29" i="62"/>
  <c r="D40" i="62"/>
  <c r="D47" i="62"/>
  <c r="D57" i="62"/>
  <c r="D65" i="62"/>
  <c r="D76" i="62"/>
  <c r="C9" i="61"/>
  <c r="C20" i="61"/>
  <c r="C31" i="38"/>
  <c r="H32" i="38" s="1"/>
  <c r="B31" i="38"/>
  <c r="H31" i="38" s="1"/>
  <c r="F9" i="61"/>
  <c r="F20" i="61"/>
  <c r="F31" i="38"/>
  <c r="H35" i="38" s="1"/>
  <c r="D9" i="52"/>
  <c r="D8" i="52" s="1"/>
  <c r="D18" i="52" s="1"/>
  <c r="D13" i="52"/>
  <c r="E9" i="52"/>
  <c r="E13" i="52"/>
  <c r="F9" i="52"/>
  <c r="F8" i="52" s="1"/>
  <c r="F18" i="52" s="1"/>
  <c r="F13" i="52"/>
  <c r="F37" i="51"/>
  <c r="F30" i="51"/>
  <c r="F22" i="51"/>
  <c r="F18" i="51"/>
  <c r="F8" i="51"/>
  <c r="F54" i="51"/>
  <c r="F58" i="51"/>
  <c r="F62" i="51"/>
  <c r="F45" i="2"/>
  <c r="F39" i="2"/>
  <c r="F35" i="2"/>
  <c r="F30" i="2"/>
  <c r="F17" i="2"/>
  <c r="B30" i="2"/>
  <c r="B17" i="2"/>
  <c r="G37" i="51"/>
  <c r="G30" i="51"/>
  <c r="G26" i="51"/>
  <c r="G22" i="51"/>
  <c r="G18" i="51"/>
  <c r="G8" i="51"/>
  <c r="G54" i="51"/>
  <c r="G58" i="51"/>
  <c r="G62" i="51"/>
  <c r="G68" i="51"/>
  <c r="G45" i="2"/>
  <c r="G39" i="2"/>
  <c r="G35" i="2"/>
  <c r="G30" i="2"/>
  <c r="G17" i="2"/>
  <c r="B40" i="51"/>
  <c r="B37" i="51"/>
  <c r="B24" i="51"/>
  <c r="B16" i="51"/>
  <c r="C18" i="6"/>
  <c r="D18" i="6"/>
  <c r="E18" i="6"/>
  <c r="C40" i="51"/>
  <c r="C37" i="51"/>
  <c r="C8" i="51"/>
  <c r="C30" i="2"/>
  <c r="C17" i="2"/>
  <c r="G25" i="61"/>
  <c r="E20" i="61"/>
  <c r="B20" i="61"/>
  <c r="E9" i="61"/>
  <c r="B9" i="61"/>
  <c r="I13" i="52"/>
  <c r="K17" i="53"/>
  <c r="K16" i="53"/>
  <c r="K15" i="53"/>
  <c r="K14" i="53"/>
  <c r="K11" i="53"/>
  <c r="K10" i="53"/>
  <c r="K9" i="53"/>
  <c r="K8" i="53"/>
  <c r="F10" i="55"/>
  <c r="H39" i="55"/>
  <c r="G39" i="55"/>
  <c r="E39" i="55"/>
  <c r="D39" i="55"/>
  <c r="E17" i="55"/>
  <c r="H17" i="55"/>
  <c r="G17" i="55"/>
  <c r="J13" i="53"/>
  <c r="I13" i="53"/>
  <c r="H13" i="53"/>
  <c r="G13" i="53"/>
  <c r="F13" i="53"/>
  <c r="F7" i="53"/>
  <c r="E13" i="53"/>
  <c r="D13" i="53"/>
  <c r="C13" i="53"/>
  <c r="B13" i="53"/>
  <c r="J7" i="53"/>
  <c r="I7" i="53"/>
  <c r="H7" i="53"/>
  <c r="H19" i="53" s="1"/>
  <c r="G7" i="53"/>
  <c r="E7" i="53"/>
  <c r="E19" i="53" s="1"/>
  <c r="D7" i="53"/>
  <c r="C7" i="53"/>
  <c r="B7" i="53"/>
  <c r="B19" i="53" s="1"/>
  <c r="E77" i="54"/>
  <c r="E75" i="54"/>
  <c r="E81" i="54"/>
  <c r="E83" i="54"/>
  <c r="C78" i="54"/>
  <c r="C79" i="54"/>
  <c r="C75" i="54"/>
  <c r="C81" i="54"/>
  <c r="D77" i="54"/>
  <c r="D83" i="54"/>
  <c r="D81" i="54"/>
  <c r="D75" i="54"/>
  <c r="E65" i="54"/>
  <c r="E63" i="54"/>
  <c r="E61" i="54"/>
  <c r="E60" i="54"/>
  <c r="E57" i="54"/>
  <c r="D65" i="54"/>
  <c r="D63" i="54"/>
  <c r="D61" i="54"/>
  <c r="D60" i="54"/>
  <c r="D57" i="54"/>
  <c r="C60" i="54"/>
  <c r="C61" i="54"/>
  <c r="C57" i="54"/>
  <c r="C63" i="54"/>
  <c r="I36" i="55"/>
  <c r="I35" i="55"/>
  <c r="I34" i="55"/>
  <c r="I33" i="55"/>
  <c r="I32" i="55"/>
  <c r="I31" i="55"/>
  <c r="I29" i="55"/>
  <c r="I28" i="55"/>
  <c r="I27" i="55"/>
  <c r="I26" i="55"/>
  <c r="I25" i="55"/>
  <c r="I24" i="55"/>
  <c r="I23" i="55"/>
  <c r="I22" i="55"/>
  <c r="I21" i="55"/>
  <c r="I20" i="55"/>
  <c r="I19" i="55"/>
  <c r="I16" i="55"/>
  <c r="I15" i="55"/>
  <c r="I14" i="55"/>
  <c r="I13" i="55"/>
  <c r="I11" i="55"/>
  <c r="I10" i="55"/>
  <c r="F64" i="55"/>
  <c r="F63" i="55" s="1"/>
  <c r="F50" i="55"/>
  <c r="F51" i="55"/>
  <c r="F52" i="55"/>
  <c r="F53" i="55"/>
  <c r="F54" i="55"/>
  <c r="F55" i="55"/>
  <c r="F56" i="55"/>
  <c r="F57" i="55"/>
  <c r="F59" i="55"/>
  <c r="F58" i="55" s="1"/>
  <c r="F41" i="55"/>
  <c r="F40" i="55"/>
  <c r="F38" i="55"/>
  <c r="F37" i="55" s="1"/>
  <c r="F32" i="55"/>
  <c r="F33" i="55"/>
  <c r="F34" i="55"/>
  <c r="F35" i="55"/>
  <c r="F36" i="55"/>
  <c r="F13" i="55"/>
  <c r="F14" i="55"/>
  <c r="F15" i="55"/>
  <c r="F16" i="55"/>
  <c r="F19" i="55"/>
  <c r="F20" i="55"/>
  <c r="F21" i="55"/>
  <c r="F22" i="55"/>
  <c r="F23" i="55"/>
  <c r="F24" i="55"/>
  <c r="F25" i="55"/>
  <c r="F26" i="55"/>
  <c r="F27" i="55"/>
  <c r="F28" i="55"/>
  <c r="F29" i="55"/>
  <c r="F71" i="55"/>
  <c r="D79" i="55"/>
  <c r="E79" i="55"/>
  <c r="F78" i="55"/>
  <c r="F77" i="55"/>
  <c r="F79" i="55" s="1"/>
  <c r="H79" i="55"/>
  <c r="H71" i="55"/>
  <c r="H49" i="55"/>
  <c r="H58" i="55"/>
  <c r="H63" i="55"/>
  <c r="H37" i="55"/>
  <c r="G79" i="55"/>
  <c r="G71" i="55"/>
  <c r="G63" i="55"/>
  <c r="G58" i="55"/>
  <c r="G49" i="55"/>
  <c r="G37" i="55"/>
  <c r="E71" i="55"/>
  <c r="E63" i="55"/>
  <c r="E58" i="55"/>
  <c r="E49" i="55"/>
  <c r="E37" i="55"/>
  <c r="D71" i="55"/>
  <c r="D37" i="55"/>
  <c r="D49" i="55"/>
  <c r="D58" i="55"/>
  <c r="D63" i="55"/>
  <c r="C23" i="52"/>
  <c r="D23" i="52"/>
  <c r="E23" i="52"/>
  <c r="F23" i="52"/>
  <c r="C19" i="52"/>
  <c r="D19" i="52"/>
  <c r="G19" i="52" s="1"/>
  <c r="E19" i="52"/>
  <c r="I23" i="52"/>
  <c r="H23" i="52"/>
  <c r="I19" i="52"/>
  <c r="H19" i="52"/>
  <c r="I9" i="52"/>
  <c r="I8" i="52" s="1"/>
  <c r="I18" i="52" s="1"/>
  <c r="H9" i="52"/>
  <c r="H13" i="52"/>
  <c r="H8" i="52" s="1"/>
  <c r="H18" i="52" s="1"/>
  <c r="E218" i="50"/>
  <c r="E9" i="50"/>
  <c r="I9" i="50" s="1"/>
  <c r="D8" i="38"/>
  <c r="G8" i="38" s="1"/>
  <c r="D9" i="38"/>
  <c r="G9" i="38" s="1"/>
  <c r="D10" i="38"/>
  <c r="G10" i="38" s="1"/>
  <c r="D11" i="38"/>
  <c r="G11" i="38" s="1"/>
  <c r="D12" i="38"/>
  <c r="G12" i="38" s="1"/>
  <c r="D13" i="38"/>
  <c r="G13" i="38" s="1"/>
  <c r="D14" i="38"/>
  <c r="G14" i="38" s="1"/>
  <c r="D15" i="38"/>
  <c r="G15" i="38" s="1"/>
  <c r="D16" i="38"/>
  <c r="G16" i="38" s="1"/>
  <c r="D17" i="38"/>
  <c r="D25" i="38"/>
  <c r="D26" i="38"/>
  <c r="D27" i="38"/>
  <c r="D28" i="38"/>
  <c r="D29" i="38"/>
  <c r="D30" i="38"/>
  <c r="D18" i="38"/>
  <c r="D19" i="38"/>
  <c r="D20" i="38"/>
  <c r="D21" i="38"/>
  <c r="D22" i="38"/>
  <c r="D23" i="38"/>
  <c r="D24" i="38"/>
  <c r="A3" i="27"/>
  <c r="A3" i="20"/>
  <c r="A3" i="32"/>
  <c r="A3" i="42"/>
  <c r="B3" i="19"/>
  <c r="A3" i="16"/>
  <c r="A4" i="45"/>
  <c r="A4" i="44"/>
  <c r="A4" i="38"/>
  <c r="A4" i="37"/>
  <c r="A3" i="6"/>
  <c r="A3" i="28"/>
  <c r="A3" i="85" s="1"/>
  <c r="A3" i="24"/>
  <c r="A3" i="21"/>
  <c r="A3" i="13"/>
  <c r="A3" i="26"/>
  <c r="G18" i="38"/>
  <c r="G19" i="38"/>
  <c r="G20" i="38"/>
  <c r="G21" i="38"/>
  <c r="G22" i="38"/>
  <c r="G23" i="38"/>
  <c r="G24" i="38"/>
  <c r="G25" i="38"/>
  <c r="G26" i="38"/>
  <c r="G27" i="38"/>
  <c r="G28" i="38"/>
  <c r="G29" i="38"/>
  <c r="G30" i="38"/>
  <c r="G17" i="38"/>
  <c r="D38" i="42"/>
  <c r="G38" i="42" s="1"/>
  <c r="D37" i="42"/>
  <c r="G37" i="42" s="1"/>
  <c r="D36" i="42"/>
  <c r="G36" i="42" s="1"/>
  <c r="D9" i="6"/>
  <c r="D7" i="6" s="1"/>
  <c r="F22" i="45"/>
  <c r="H26" i="45" s="1"/>
  <c r="E22" i="45"/>
  <c r="H25" i="45" s="1"/>
  <c r="C22" i="45"/>
  <c r="H23" i="45" s="1"/>
  <c r="B22" i="45"/>
  <c r="H22" i="45" s="1"/>
  <c r="D58" i="1"/>
  <c r="C58" i="1"/>
  <c r="C51" i="1"/>
  <c r="C45" i="1"/>
  <c r="F19" i="20" s="1"/>
  <c r="C31" i="1"/>
  <c r="C27" i="1"/>
  <c r="C41" i="1"/>
  <c r="C8" i="24"/>
  <c r="C32" i="24"/>
  <c r="D51" i="1"/>
  <c r="D45" i="1"/>
  <c r="D31" i="1"/>
  <c r="D27" i="1"/>
  <c r="D41" i="1"/>
  <c r="D18" i="1"/>
  <c r="D15" i="1"/>
  <c r="D7" i="1"/>
  <c r="C18" i="1"/>
  <c r="C15" i="1"/>
  <c r="C7" i="1"/>
  <c r="D12" i="42"/>
  <c r="G12" i="42" s="1"/>
  <c r="D11" i="42"/>
  <c r="G11" i="42" s="1"/>
  <c r="D21" i="42"/>
  <c r="G21" i="42" s="1"/>
  <c r="D20" i="42"/>
  <c r="G20" i="42" s="1"/>
  <c r="D19" i="42"/>
  <c r="G19" i="42" s="1"/>
  <c r="D18" i="42"/>
  <c r="G18" i="42" s="1"/>
  <c r="D17" i="42"/>
  <c r="G17" i="42" s="1"/>
  <c r="D16" i="42"/>
  <c r="G16" i="42" s="1"/>
  <c r="D15" i="42"/>
  <c r="G15" i="42" s="1"/>
  <c r="D14" i="42"/>
  <c r="G14" i="42" s="1"/>
  <c r="D25" i="42"/>
  <c r="G25" i="42" s="1"/>
  <c r="D24" i="42"/>
  <c r="G24" i="42" s="1"/>
  <c r="D23" i="42"/>
  <c r="G23" i="42" s="1"/>
  <c r="D28" i="42"/>
  <c r="G28" i="42" s="1"/>
  <c r="D27" i="42"/>
  <c r="D35" i="42"/>
  <c r="D34" i="42" s="1"/>
  <c r="D32" i="42"/>
  <c r="G32" i="42" s="1"/>
  <c r="D31" i="42"/>
  <c r="G31" i="42" s="1"/>
  <c r="D30" i="42"/>
  <c r="G30" i="42" s="1"/>
  <c r="D33" i="42"/>
  <c r="G33" i="42" s="1"/>
  <c r="F34" i="42"/>
  <c r="E34" i="42"/>
  <c r="C34" i="42"/>
  <c r="B34" i="42"/>
  <c r="F29" i="42"/>
  <c r="E29" i="42"/>
  <c r="C29" i="42"/>
  <c r="B29" i="42"/>
  <c r="F26" i="42"/>
  <c r="E26" i="42"/>
  <c r="C26" i="42"/>
  <c r="B26" i="42"/>
  <c r="F22" i="42"/>
  <c r="E22" i="42"/>
  <c r="C22" i="42"/>
  <c r="B22" i="42"/>
  <c r="F13" i="42"/>
  <c r="E13" i="42"/>
  <c r="C13" i="42"/>
  <c r="B13" i="42"/>
  <c r="B39" i="42" s="1"/>
  <c r="H39" i="42" s="1"/>
  <c r="F39" i="42"/>
  <c r="H43" i="42" s="1"/>
  <c r="D34" i="24"/>
  <c r="E63" i="23"/>
  <c r="E26" i="20"/>
  <c r="D26" i="20"/>
  <c r="C26" i="20"/>
  <c r="D31" i="19"/>
  <c r="D19" i="19"/>
  <c r="C31" i="19"/>
  <c r="C19" i="19"/>
  <c r="E29" i="16"/>
  <c r="E28" i="16"/>
  <c r="E27" i="16"/>
  <c r="E26" i="16"/>
  <c r="E25" i="16"/>
  <c r="E24" i="16"/>
  <c r="E23" i="16"/>
  <c r="E22" i="16"/>
  <c r="E21" i="16"/>
  <c r="E20" i="16"/>
  <c r="E9" i="16"/>
  <c r="E10" i="16"/>
  <c r="E11" i="16"/>
  <c r="E12" i="16"/>
  <c r="E13" i="16"/>
  <c r="E14" i="16"/>
  <c r="E15" i="16"/>
  <c r="E16" i="16"/>
  <c r="E17" i="16"/>
  <c r="E8" i="16"/>
  <c r="D30" i="16"/>
  <c r="D18" i="16"/>
  <c r="C30" i="16"/>
  <c r="C18" i="16"/>
  <c r="G10" i="45"/>
  <c r="G12" i="45"/>
  <c r="G14" i="45"/>
  <c r="G16" i="45"/>
  <c r="G18" i="45"/>
  <c r="G20" i="45"/>
  <c r="D10" i="45"/>
  <c r="D11" i="45"/>
  <c r="G11" i="45" s="1"/>
  <c r="D12" i="45"/>
  <c r="D13" i="45"/>
  <c r="G13" i="45" s="1"/>
  <c r="D14" i="45"/>
  <c r="D15" i="45"/>
  <c r="G15" i="45" s="1"/>
  <c r="D16" i="45"/>
  <c r="D17" i="45"/>
  <c r="G17" i="45" s="1"/>
  <c r="D18" i="45"/>
  <c r="D19" i="45"/>
  <c r="G19" i="45" s="1"/>
  <c r="D20" i="45"/>
  <c r="D21" i="45"/>
  <c r="G21" i="45" s="1"/>
  <c r="D9" i="45"/>
  <c r="F14" i="44"/>
  <c r="H18" i="44" s="1"/>
  <c r="E14" i="44"/>
  <c r="H17" i="44" s="1"/>
  <c r="C14" i="44"/>
  <c r="H15" i="44" s="1"/>
  <c r="B14" i="44"/>
  <c r="H14" i="44" s="1"/>
  <c r="D10" i="44"/>
  <c r="G10" i="44" s="1"/>
  <c r="D11" i="44"/>
  <c r="G11" i="44" s="1"/>
  <c r="D12" i="44"/>
  <c r="G12" i="44" s="1"/>
  <c r="D9" i="44"/>
  <c r="G9" i="44" s="1"/>
  <c r="E31" i="38"/>
  <c r="H34" i="38" s="1"/>
  <c r="F26" i="6"/>
  <c r="G26" i="6" s="1"/>
  <c r="F27" i="6"/>
  <c r="G27" i="6" s="1"/>
  <c r="F25" i="6"/>
  <c r="G25" i="6" s="1"/>
  <c r="F24" i="6"/>
  <c r="G24" i="6" s="1"/>
  <c r="F23" i="6"/>
  <c r="G23" i="6" s="1"/>
  <c r="F22" i="6"/>
  <c r="G22" i="6" s="1"/>
  <c r="F21" i="6"/>
  <c r="G21" i="6" s="1"/>
  <c r="F20" i="6"/>
  <c r="G20" i="6" s="1"/>
  <c r="F19" i="6"/>
  <c r="G19" i="6" s="1"/>
  <c r="F11" i="6"/>
  <c r="G11" i="6" s="1"/>
  <c r="F12" i="6"/>
  <c r="G12" i="6" s="1"/>
  <c r="F13" i="6"/>
  <c r="G13" i="6" s="1"/>
  <c r="F14" i="6"/>
  <c r="G14" i="6" s="1"/>
  <c r="F15" i="6"/>
  <c r="G15" i="6" s="1"/>
  <c r="F16" i="6"/>
  <c r="G16" i="6" s="1"/>
  <c r="F10" i="6"/>
  <c r="G10" i="6" s="1"/>
  <c r="G9" i="45"/>
  <c r="F14" i="37"/>
  <c r="E14" i="37"/>
  <c r="C14" i="37"/>
  <c r="B14" i="37"/>
  <c r="H14" i="37" s="1"/>
  <c r="D12" i="37"/>
  <c r="G12" i="37" s="1"/>
  <c r="D11" i="37"/>
  <c r="G11" i="37" s="1"/>
  <c r="D10" i="37"/>
  <c r="G10" i="37" s="1"/>
  <c r="D9" i="37"/>
  <c r="G9" i="37" s="1"/>
  <c r="D8" i="37"/>
  <c r="G8" i="37" s="1"/>
  <c r="D8" i="21"/>
  <c r="D17" i="21"/>
  <c r="E9" i="6"/>
  <c r="C9" i="6"/>
  <c r="C7" i="6" s="1"/>
  <c r="D38" i="23"/>
  <c r="D42" i="23"/>
  <c r="C38" i="23"/>
  <c r="C42" i="23"/>
  <c r="E22" i="54"/>
  <c r="E24" i="54" s="1"/>
  <c r="E26" i="54" s="1"/>
  <c r="E35" i="54" s="1"/>
  <c r="F49" i="55"/>
  <c r="F69" i="55" s="1"/>
  <c r="G19" i="53"/>
  <c r="D59" i="54"/>
  <c r="D67" i="54" s="1"/>
  <c r="D69" i="54" s="1"/>
  <c r="E8" i="52"/>
  <c r="E18" i="52" s="1"/>
  <c r="H50" i="62"/>
  <c r="E57" i="62"/>
  <c r="I19" i="53"/>
  <c r="K7" i="53"/>
  <c r="G23" i="65"/>
  <c r="D46" i="62" l="1"/>
  <c r="G35" i="42"/>
  <c r="G34" i="42" s="1"/>
  <c r="I79" i="55"/>
  <c r="C9" i="62"/>
  <c r="I49" i="55"/>
  <c r="E43" i="55"/>
  <c r="C45" i="51"/>
  <c r="C58" i="51" s="1"/>
  <c r="D22" i="54"/>
  <c r="D24" i="54" s="1"/>
  <c r="D26" i="54" s="1"/>
  <c r="D35" i="54" s="1"/>
  <c r="H28" i="37"/>
  <c r="H18" i="37"/>
  <c r="H25" i="37"/>
  <c r="H15" i="37"/>
  <c r="H27" i="37"/>
  <c r="H17" i="37"/>
  <c r="I157" i="71"/>
  <c r="I39" i="55"/>
  <c r="E69" i="55"/>
  <c r="F30" i="55"/>
  <c r="I17" i="55"/>
  <c r="I30" i="55"/>
  <c r="G9" i="52"/>
  <c r="J10" i="52" s="1"/>
  <c r="D61" i="1"/>
  <c r="F18" i="6"/>
  <c r="D9" i="62"/>
  <c r="D46" i="23"/>
  <c r="D59" i="23"/>
  <c r="H20" i="62"/>
  <c r="E47" i="62"/>
  <c r="F17" i="55"/>
  <c r="G13" i="52"/>
  <c r="J14" i="52" s="1"/>
  <c r="I63" i="55"/>
  <c r="C31" i="16"/>
  <c r="D26" i="42"/>
  <c r="H57" i="62"/>
  <c r="C24" i="1"/>
  <c r="E85" i="54"/>
  <c r="E87" i="54" s="1"/>
  <c r="J19" i="53"/>
  <c r="G71" i="51"/>
  <c r="G45" i="51"/>
  <c r="G56" i="51" s="1"/>
  <c r="D82" i="62"/>
  <c r="I83" i="62" s="1"/>
  <c r="F9" i="62"/>
  <c r="G46" i="62"/>
  <c r="G9" i="62"/>
  <c r="C46" i="62"/>
  <c r="C82" i="62" s="1"/>
  <c r="I82" i="62" s="1"/>
  <c r="B45" i="51"/>
  <c r="B58" i="51" s="1"/>
  <c r="H25" i="67"/>
  <c r="E25" i="67"/>
  <c r="E19" i="67"/>
  <c r="H35" i="67"/>
  <c r="D24" i="1"/>
  <c r="D63" i="1" s="1"/>
  <c r="E64" i="1" s="1"/>
  <c r="C41" i="24"/>
  <c r="F49" i="2"/>
  <c r="G41" i="80" s="1"/>
  <c r="E40" i="62"/>
  <c r="D22" i="42"/>
  <c r="K13" i="53"/>
  <c r="G27" i="42"/>
  <c r="G26" i="42" s="1"/>
  <c r="D22" i="45"/>
  <c r="H24" i="45" s="1"/>
  <c r="B30" i="61"/>
  <c r="H30" i="61" s="1"/>
  <c r="E14" i="20"/>
  <c r="E18" i="20" s="1"/>
  <c r="E20" i="20" s="1"/>
  <c r="G23" i="52"/>
  <c r="I58" i="55"/>
  <c r="E65" i="62"/>
  <c r="D13" i="42"/>
  <c r="D48" i="54"/>
  <c r="D29" i="42"/>
  <c r="C48" i="54"/>
  <c r="C35" i="23"/>
  <c r="D31" i="16"/>
  <c r="D32" i="19"/>
  <c r="C59" i="23"/>
  <c r="C59" i="54"/>
  <c r="C67" i="54" s="1"/>
  <c r="C69" i="54" s="1"/>
  <c r="E59" i="54"/>
  <c r="E67" i="54" s="1"/>
  <c r="E69" i="54" s="1"/>
  <c r="E20" i="62"/>
  <c r="G9" i="61"/>
  <c r="D35" i="23"/>
  <c r="G13" i="42"/>
  <c r="C61" i="1"/>
  <c r="H218" i="50"/>
  <c r="I218" i="50"/>
  <c r="D85" i="54"/>
  <c r="D87" i="54" s="1"/>
  <c r="F32" i="2"/>
  <c r="F71" i="51"/>
  <c r="F45" i="51"/>
  <c r="F56" i="51" s="1"/>
  <c r="D5" i="21"/>
  <c r="D44" i="67"/>
  <c r="F44" i="67"/>
  <c r="G27" i="65"/>
  <c r="F39" i="55"/>
  <c r="G49" i="2"/>
  <c r="G23" i="80" s="1"/>
  <c r="K19" i="53"/>
  <c r="G18" i="6"/>
  <c r="H18" i="6"/>
  <c r="C46" i="23"/>
  <c r="C19" i="53"/>
  <c r="C32" i="2"/>
  <c r="G32" i="2"/>
  <c r="D31" i="38"/>
  <c r="H33" i="38" s="1"/>
  <c r="C30" i="61"/>
  <c r="H31" i="61" s="1"/>
  <c r="F46" i="62"/>
  <c r="G15" i="65"/>
  <c r="D27" i="65"/>
  <c r="D20" i="65" s="1"/>
  <c r="C44" i="67"/>
  <c r="F8" i="20" s="1"/>
  <c r="G44" i="67"/>
  <c r="H48" i="72"/>
  <c r="E10" i="62"/>
  <c r="C22" i="54"/>
  <c r="C24" i="54" s="1"/>
  <c r="C26" i="54" s="1"/>
  <c r="E48" i="54"/>
  <c r="C77" i="54"/>
  <c r="C85" i="54" s="1"/>
  <c r="C87" i="54" s="1"/>
  <c r="D14" i="44"/>
  <c r="H16" i="44" s="1"/>
  <c r="D9" i="61"/>
  <c r="E74" i="55"/>
  <c r="C35" i="54"/>
  <c r="G22" i="45"/>
  <c r="H27" i="45" s="1"/>
  <c r="G29" i="42"/>
  <c r="H40" i="62"/>
  <c r="H47" i="62"/>
  <c r="B32" i="2"/>
  <c r="H76" i="62"/>
  <c r="A4" i="71"/>
  <c r="F31" i="65"/>
  <c r="G21" i="61"/>
  <c r="G20" i="61" s="1"/>
  <c r="D20" i="61"/>
  <c r="E76" i="62"/>
  <c r="E18" i="16"/>
  <c r="H9" i="50"/>
  <c r="C14" i="20"/>
  <c r="C18" i="20" s="1"/>
  <c r="C20" i="20" s="1"/>
  <c r="H30" i="62"/>
  <c r="H29" i="62" s="1"/>
  <c r="E29" i="62"/>
  <c r="E7" i="6"/>
  <c r="E30" i="16"/>
  <c r="C39" i="42"/>
  <c r="H40" i="42" s="1"/>
  <c r="F19" i="53"/>
  <c r="F30" i="61"/>
  <c r="H34" i="61" s="1"/>
  <c r="F10" i="54"/>
  <c r="F15" i="54"/>
  <c r="F11" i="54"/>
  <c r="C8" i="52"/>
  <c r="C18" i="52" s="1"/>
  <c r="J20" i="52" s="1"/>
  <c r="E39" i="42"/>
  <c r="H42" i="42" s="1"/>
  <c r="D69" i="55"/>
  <c r="D19" i="53"/>
  <c r="G43" i="55"/>
  <c r="F9" i="54"/>
  <c r="F14" i="54"/>
  <c r="F16" i="54"/>
  <c r="C32" i="19"/>
  <c r="G69" i="55"/>
  <c r="H69" i="55"/>
  <c r="H43" i="55"/>
  <c r="E30" i="61"/>
  <c r="D43" i="55"/>
  <c r="C31" i="65"/>
  <c r="B31" i="65"/>
  <c r="E31" i="65"/>
  <c r="E35" i="67"/>
  <c r="F9" i="6"/>
  <c r="H9" i="6" s="1"/>
  <c r="H65" i="62"/>
  <c r="G8" i="65"/>
  <c r="D14" i="37"/>
  <c r="G22" i="42"/>
  <c r="D15" i="65"/>
  <c r="D8" i="65" s="1"/>
  <c r="G22" i="65"/>
  <c r="H12" i="62"/>
  <c r="H10" i="62" s="1"/>
  <c r="F43" i="55" l="1"/>
  <c r="F74" i="55" s="1"/>
  <c r="G82" i="62"/>
  <c r="I86" i="62" s="1"/>
  <c r="I69" i="55"/>
  <c r="I43" i="55"/>
  <c r="F82" i="62"/>
  <c r="I85" i="62" s="1"/>
  <c r="H26" i="37"/>
  <c r="H16" i="37"/>
  <c r="G72" i="51"/>
  <c r="H58" i="51"/>
  <c r="H59" i="51"/>
  <c r="D61" i="23"/>
  <c r="D64" i="23" s="1"/>
  <c r="D39" i="42"/>
  <c r="H41" i="42" s="1"/>
  <c r="H45" i="67"/>
  <c r="H20" i="67"/>
  <c r="H19" i="67"/>
  <c r="E5" i="21"/>
  <c r="C63" i="1"/>
  <c r="E63" i="1" s="1"/>
  <c r="D42" i="24"/>
  <c r="G51" i="2"/>
  <c r="G30" i="61"/>
  <c r="G8" i="52"/>
  <c r="G18" i="52" s="1"/>
  <c r="J19" i="52" s="1"/>
  <c r="D31" i="65"/>
  <c r="D22" i="21"/>
  <c r="E22" i="21" s="1"/>
  <c r="H74" i="55"/>
  <c r="J83" i="55" s="1"/>
  <c r="H44" i="67"/>
  <c r="G20" i="65"/>
  <c r="G31" i="65" s="1"/>
  <c r="G39" i="42"/>
  <c r="H44" i="42" s="1"/>
  <c r="E46" i="62"/>
  <c r="C61" i="23"/>
  <c r="C64" i="23" s="1"/>
  <c r="E64" i="23" s="1"/>
  <c r="D74" i="55"/>
  <c r="J79" i="55" s="1"/>
  <c r="E9" i="62"/>
  <c r="F72" i="51"/>
  <c r="E44" i="67"/>
  <c r="J87" i="55" s="1"/>
  <c r="G74" i="55"/>
  <c r="J82" i="55" s="1"/>
  <c r="F51" i="2"/>
  <c r="H51" i="2" s="1"/>
  <c r="G38" i="75"/>
  <c r="G31" i="38"/>
  <c r="H36" i="38" s="1"/>
  <c r="G14" i="44"/>
  <c r="H19" i="44" s="1"/>
  <c r="H9" i="62"/>
  <c r="I46" i="55"/>
  <c r="E31" i="16"/>
  <c r="H46" i="62"/>
  <c r="D30" i="61"/>
  <c r="J81" i="55"/>
  <c r="J80" i="55"/>
  <c r="J86" i="55"/>
  <c r="G14" i="37"/>
  <c r="H29" i="37" s="1"/>
  <c r="F7" i="6"/>
  <c r="H7" i="6" s="1"/>
  <c r="G9" i="6"/>
  <c r="G7" i="6" s="1"/>
  <c r="I74" i="55" l="1"/>
  <c r="J89" i="55"/>
  <c r="E82" i="62"/>
  <c r="I84" i="62" s="1"/>
  <c r="H72" i="51"/>
  <c r="H52" i="2"/>
  <c r="J84" i="55"/>
  <c r="J90" i="55"/>
  <c r="H82" i="62"/>
  <c r="I87" i="62" s="1"/>
  <c r="J88" i="55"/>
  <c r="J85" i="55"/>
  <c r="H73" i="51"/>
  <c r="H35" i="61"/>
  <c r="H32" i="61"/>
  <c r="H33" i="61"/>
  <c r="H21" i="44"/>
</calcChain>
</file>

<file path=xl/sharedStrings.xml><?xml version="1.0" encoding="utf-8"?>
<sst xmlns="http://schemas.openxmlformats.org/spreadsheetml/2006/main" count="5692" uniqueCount="3503">
  <si>
    <t>Formatos</t>
  </si>
  <si>
    <t>Estado de Actividades</t>
  </si>
  <si>
    <t xml:space="preserve">Estado de Variación en la Hacienda Pública </t>
  </si>
  <si>
    <t>Estado de Cambios en la Situación Financiera</t>
  </si>
  <si>
    <t>Estado de Flujos de Efectivo</t>
  </si>
  <si>
    <t>Estado Analítico del Activo</t>
  </si>
  <si>
    <t>Estado Analítico de la Deuda y Otros Pasivos</t>
  </si>
  <si>
    <t>Informe Analítico de la Deuda y Otros Pasivos-Detallado-LDF</t>
  </si>
  <si>
    <t>Informe sobre Pasivos Contingentes</t>
  </si>
  <si>
    <t>Notas a los Estados Financieros</t>
  </si>
  <si>
    <t>II.- Información Presupuestaria</t>
  </si>
  <si>
    <t>Estado Analítico de Ingresos</t>
  </si>
  <si>
    <t>Estado Analítico del Ejercicio Presupuesto de Egresos Detallado-LDF Por Unidad Administrativa</t>
  </si>
  <si>
    <t>Conciliacion entre los Egresos Presupuestarios y los Gastos Contables</t>
  </si>
  <si>
    <t xml:space="preserve">Endeudamiento Neto                                                             </t>
  </si>
  <si>
    <t>III.- Información Programática</t>
  </si>
  <si>
    <t xml:space="preserve">Gasto por Categoría Programática    </t>
  </si>
  <si>
    <t xml:space="preserve">Gasto por Proyectos de Inversión   </t>
  </si>
  <si>
    <t xml:space="preserve">Indicadores de Postura Fiscal                                               </t>
  </si>
  <si>
    <t xml:space="preserve">Balance Presupuestario-LDF                                                            </t>
  </si>
  <si>
    <t>Relación de Cuentas Bancarias Productivas Específicas</t>
  </si>
  <si>
    <t>Análisis de variaciones Programático-Presupuestal</t>
  </si>
  <si>
    <t>Estado de Situación Financiera</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</si>
  <si>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</si>
  <si>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</si>
  <si>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</si>
  <si>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</si>
  <si>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</si>
  <si>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</si>
  <si>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</si>
  <si>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</si>
  <si>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</si>
  <si>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</si>
  <si>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</si>
  <si>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</si>
  <si>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</si>
  <si>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</si>
  <si>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</si>
  <si>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</si>
  <si>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</si>
  <si>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</si>
  <si>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</si>
  <si>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 xml:space="preserve">     Total de Activos Circulantes</t>
  </si>
  <si>
    <t xml:space="preserve">     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</si>
  <si>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</si>
  <si>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</si>
  <si>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</si>
  <si>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</si>
  <si>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</si>
  <si>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</si>
  <si>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</si>
  <si>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</si>
  <si>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</si>
  <si>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</si>
  <si>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</si>
  <si>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</si>
  <si>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</si>
  <si>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</si>
  <si>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</si>
  <si>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</si>
  <si>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Otros Activos no Circulantes</t>
  </si>
  <si>
    <t>Total de Activos No Circulantes</t>
  </si>
  <si>
    <t>Total de Pasivos No Circulantes</t>
  </si>
  <si>
    <t>Total de Activos</t>
  </si>
  <si>
    <t>Total de Pasivo</t>
  </si>
  <si>
    <t>Hacienda Pública/Patrimonio</t>
  </si>
  <si>
    <t>Hacienda Pública/Patrimonio Contribuido</t>
  </si>
  <si>
    <t>Aportaciones</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</si>
  <si>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</si>
  <si>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</si>
  <si>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</si>
  <si>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</si>
  <si>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</si>
  <si>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</si>
  <si>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</si>
  <si>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</si>
  <si>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</si>
  <si>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</si>
  <si>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</si>
  <si>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</si>
  <si>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 Pasivo y Hacienda Pública/Patrimonio</t>
  </si>
  <si>
    <t>"Bajo protesta de decir verdad declaramos que los Estados Financieros y sus Notas, son razonablemente correctos y son responsabilidad del emisor"</t>
  </si>
  <si>
    <t>Celdas Protegidas</t>
  </si>
  <si>
    <t>Estado de Situación Financiera - Detallado - LDF</t>
  </si>
  <si>
    <t>(PESOS)</t>
  </si>
  <si>
    <t>Concepto (c)</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</si>
  <si>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</si>
  <si>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</si>
  <si>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</si>
  <si>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</si>
  <si>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</si>
  <si>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</si>
  <si>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</si>
  <si>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</si>
  <si>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</si>
  <si>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</si>
  <si>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</si>
  <si>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</si>
  <si>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</si>
  <si>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</si>
  <si>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</si>
  <si>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</si>
  <si>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</si>
  <si>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</si>
  <si>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</si>
  <si>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</si>
  <si>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</si>
  <si>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</si>
  <si>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</si>
  <si>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</si>
  <si>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</si>
  <si>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</si>
  <si>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</si>
  <si>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</si>
  <si>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</si>
  <si>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</si>
  <si>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</si>
  <si>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</si>
  <si>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</si>
  <si>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</si>
  <si>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</si>
  <si>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</si>
  <si>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</si>
  <si>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</si>
  <si>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</si>
  <si>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</si>
  <si>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</si>
  <si>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</si>
  <si>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</si>
  <si>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</si>
  <si>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</si>
  <si>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</si>
  <si>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</si>
  <si>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</si>
  <si>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</si>
  <si>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</si>
  <si>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</si>
  <si>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</si>
  <si>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</si>
  <si>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</si>
  <si>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</si>
  <si>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</si>
  <si>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</si>
  <si>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</si>
  <si>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</si>
  <si>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</si>
  <si>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</si>
  <si>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</si>
  <si>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</si>
  <si>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</si>
  <si>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</si>
  <si>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</si>
  <si>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</si>
  <si>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</si>
  <si>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</si>
  <si>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</si>
  <si>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</si>
  <si>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</si>
  <si>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</si>
  <si>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</si>
  <si>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</si>
  <si>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+b +c +d +e +f +g +h)</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</si>
  <si>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</si>
  <si>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</si>
  <si>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</si>
  <si>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</si>
  <si>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</si>
  <si>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</si>
  <si>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</si>
  <si>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</si>
  <si>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</si>
  <si>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</si>
  <si>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</si>
  <si>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</si>
  <si>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</si>
  <si>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</si>
  <si>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(IIB=a + b + c + d + e + f)</t>
  </si>
  <si>
    <t>i. Otros Activos no Circulantes</t>
  </si>
  <si>
    <t>IB. Total de Activos No Circulantes (IB = a + b + c + d + e + f + g + h + i)</t>
  </si>
  <si>
    <t>II. Total del Pasivo (II = IIA + IIB)</t>
  </si>
  <si>
    <t>HACIENDA PÚBLICA/PATRIMONIO</t>
  </si>
  <si>
    <t>I. Total del Activo (I = IA + IB)</t>
  </si>
  <si>
    <t>IIIA. Hacienda Pública/Patrimonio Contribuido (IIIA =a +b+c)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</si>
  <si>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</si>
  <si>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</si>
  <si>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</si>
  <si>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</si>
  <si>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</si>
  <si>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</si>
  <si>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</si>
  <si>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</si>
  <si>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</si>
  <si>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</si>
  <si>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</si>
  <si>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</si>
  <si>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</si>
  <si>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=II+III)</t>
  </si>
  <si>
    <t>INGRESOS Y OTROS BENEFICIOS</t>
  </si>
  <si>
    <t>Impuestos</t>
  </si>
  <si>
    <t>Cuotas y Aportaciones de Seguridad Social</t>
  </si>
  <si>
    <t xml:space="preserve">Contribuciones de Mejoras </t>
  </si>
  <si>
    <t>Derechos</t>
  </si>
  <si>
    <t>Participaciones y Aportaciones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</si>
  <si>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</si>
  <si>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</si>
  <si>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</si>
  <si>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</si>
  <si>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</si>
  <si>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</si>
  <si>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</si>
  <si>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</si>
  <si>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</si>
  <si>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</si>
  <si>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</si>
  <si>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</si>
  <si>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</si>
  <si>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</si>
  <si>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</si>
  <si>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</si>
  <si>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</si>
  <si>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</si>
  <si>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</si>
  <si>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</si>
  <si>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</si>
  <si>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 xml:space="preserve">Participaciones y Aportaciones </t>
  </si>
  <si>
    <t>Participaciones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</si>
  <si>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</si>
  <si>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</si>
  <si>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</si>
  <si>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</si>
  <si>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</si>
  <si>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</si>
  <si>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</si>
  <si>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</si>
  <si>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</si>
  <si>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</si>
  <si>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</si>
  <si>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</si>
  <si>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</si>
  <si>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</si>
  <si>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</si>
  <si>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</si>
  <si>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</si>
  <si>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</si>
  <si>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 xml:space="preserve"> </t>
  </si>
  <si>
    <t>Estado de Variación en la Hacienda Pública</t>
  </si>
  <si>
    <t>Concepto</t>
  </si>
  <si>
    <t>Hacienda Pública / Patrimonio Contribuido</t>
  </si>
  <si>
    <t>Hacienda Pública / Patrimonio Generado del Ejercicio</t>
  </si>
  <si>
    <t>Total</t>
  </si>
  <si>
    <t>Origen</t>
  </si>
  <si>
    <t>Aplicación</t>
  </si>
  <si>
    <t>Activo</t>
  </si>
  <si>
    <t>Pasivo</t>
  </si>
  <si>
    <t>HACIENDA PUBLICA/PATRIMONIO</t>
  </si>
  <si>
    <t>Excesos o Insuficiencia en la Actualización de la Hacienda Pública/Patrimonio</t>
  </si>
  <si>
    <t xml:space="preserve">Flujos de Efectivo de las Actividades de Operación </t>
  </si>
  <si>
    <t>Contribuciones de mejoras</t>
  </si>
  <si>
    <t>Otros Orígenes de Operación</t>
  </si>
  <si>
    <t>Transferencias al resto del Sector Público</t>
  </si>
  <si>
    <t xml:space="preserve">Subsidios y Subvenciones </t>
  </si>
  <si>
    <t xml:space="preserve">Participaciones </t>
  </si>
  <si>
    <t>Otras Aplicaciones de Operación</t>
  </si>
  <si>
    <t>Flujos Netos de Efectivo por Actividades de Operación</t>
  </si>
  <si>
    <t xml:space="preserve">Flujos de Efectivo de las Actividades de Inversión </t>
  </si>
  <si>
    <t>Otros Orígenes de Inversión</t>
  </si>
  <si>
    <t>Otras Aplicaciones de Inversión</t>
  </si>
  <si>
    <t>Flujos Netos de Efectivo por Actividades de Inversión</t>
  </si>
  <si>
    <t>Flujo de Efectivo de las Actividades de Financiamiento</t>
  </si>
  <si>
    <t>Endeudamiento Neto</t>
  </si>
  <si>
    <t>Otros Orígenes de Financiamiento</t>
  </si>
  <si>
    <t>Servicios de la Deuda</t>
  </si>
  <si>
    <t>Otras Aplicaciones de Financiamiento</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</si>
  <si>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</si>
  <si>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</si>
  <si>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</si>
  <si>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</si>
  <si>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Saldo
Inicial
1</t>
  </si>
  <si>
    <t>Cargos del Periodo
2</t>
  </si>
  <si>
    <t>Abonos del Periodo
3</t>
  </si>
  <si>
    <t>Saldo
Final
4 (1+2-3)</t>
  </si>
  <si>
    <t>Variación del Periodo
(4-1)</t>
  </si>
  <si>
    <t>DENOMINACIÓN DE LAS DEUDAS</t>
  </si>
  <si>
    <t>MONEDA DE CONTRATACIÓN</t>
  </si>
  <si>
    <t>INSTITUCIÓN O PAÍS ACREEDOR</t>
  </si>
  <si>
    <t>SALDO INICIAL DEL PERIODO</t>
  </si>
  <si>
    <t>SALDO FINAL DEL PERIODO</t>
  </si>
  <si>
    <t>DEUDA PÚBLICA</t>
  </si>
  <si>
    <t>Corto Plazo</t>
  </si>
  <si>
    <t>Deuda Interna</t>
  </si>
  <si>
    <t>Instituciones de Crédito</t>
  </si>
  <si>
    <t>Títulos y Valores</t>
  </si>
  <si>
    <t>Arrendamientos Financieros</t>
  </si>
  <si>
    <t>Deuda Externa</t>
  </si>
  <si>
    <t>Organismos Financieros Internacionales</t>
  </si>
  <si>
    <t>Deuda Bilateral</t>
  </si>
  <si>
    <t>Subtotal Corto Plazo</t>
  </si>
  <si>
    <t>Largo Plazo</t>
  </si>
  <si>
    <t>Subtotal Lago Plazo</t>
  </si>
  <si>
    <t>Otros Pasivos</t>
  </si>
  <si>
    <t>Total Deuda y Otros Pasivos</t>
  </si>
  <si>
    <t>Informe Analítico de la Deuda Pública y Otros Pasivos - LDF</t>
  </si>
  <si>
    <t>Denominación de la Deuda Pública y Otros Pasivos (c)</t>
  </si>
  <si>
    <t>Saldo</t>
  </si>
  <si>
    <t>Disposiciones del Periodo (e)</t>
  </si>
  <si>
    <t>Amortizaciones del Periodo (f)</t>
  </si>
  <si>
    <t>Revaluaciones, Reclasificaciones y Otros Ajustes (g)</t>
  </si>
  <si>
    <t>Saldo Final del Periodo (h)</t>
  </si>
  <si>
    <t>Pago de Intereses del Periodo (i)</t>
  </si>
  <si>
    <t>Pago de Comisiones y demás costos asociados durante el Periodo (j)</t>
  </si>
  <si>
    <t>h=d+e-f+g</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</si>
  <si>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</si>
  <si>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</si>
  <si>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</si>
  <si>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</si>
  <si>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</si>
  <si>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</si>
  <si>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</si>
  <si>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</si>
  <si>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</si>
  <si>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</si>
  <si>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</si>
  <si>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t>4. Deuda Contingente 1 (informativo)</t>
  </si>
  <si>
    <t>A. Deuda Contingente 1</t>
  </si>
  <si>
    <t>B. Deuda Contingente 2</t>
  </si>
  <si>
    <t>C. Deuda Contingente XX</t>
  </si>
  <si>
    <t>5. Valor de Instrumentos Bono Cupón Cero 2 (Informativo)</t>
  </si>
  <si>
    <t>A. Instrumento Bono Cupón Cero 1</t>
  </si>
  <si>
    <t>B. Instrumento Bono Cupón Cero 2</t>
  </si>
  <si>
    <t>C. Instrumento Bono Cupón Cero XX</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</si>
  <si>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</si>
  <si>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Se refiere al valor del Bono Cupón Cero que respalda el pago de los créditos asociados al mismo (Activo).</t>
  </si>
  <si>
    <t>Obligaciones a Corto Plazo (k)</t>
  </si>
  <si>
    <t>Monto</t>
  </si>
  <si>
    <t>Plazo</t>
  </si>
  <si>
    <t>Tasa de Interés</t>
  </si>
  <si>
    <t>Comisiones y Costos Relacionados (o)</t>
  </si>
  <si>
    <t>Tasa Efectiva</t>
  </si>
  <si>
    <t>Contratado (l)</t>
  </si>
  <si>
    <t>Pactado</t>
  </si>
  <si>
    <t>(n)</t>
  </si>
  <si>
    <t>(p)</t>
  </si>
  <si>
    <t>(m)</t>
  </si>
  <si>
    <t>6. Obligaciones a Corto Plazo (Informativo)</t>
  </si>
  <si>
    <t>A. Crédito 1</t>
  </si>
  <si>
    <t>B. Crédito 2</t>
  </si>
  <si>
    <t>C. Crédito XX</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</si>
  <si>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</si>
  <si>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</si>
  <si>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</si>
  <si>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</si>
  <si>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</si>
  <si>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</si>
  <si>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</si>
  <si>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</si>
  <si>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</si>
  <si>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</si>
  <si>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</si>
  <si>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</si>
  <si>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</si>
  <si>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</si>
  <si>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</si>
  <si>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</si>
  <si>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</si>
  <si>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</si>
  <si>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</si>
  <si>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</si>
  <si>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 Corto Plazo</t>
  </si>
  <si>
    <t>INFORME SOBRE PASIVOS CONTINGENTES:  Informar las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</si>
  <si>
    <t>A Mediano Plazo</t>
  </si>
  <si>
    <t>A Largo Plazo</t>
  </si>
  <si>
    <t>Se deberá cumplir con lo siguiente:</t>
  </si>
  <si>
    <t>NOTAS DE DESGLOSE</t>
  </si>
  <si>
    <t>NOTAS DE MEMORIA: Cuentas de Orden</t>
  </si>
  <si>
    <t>NOTAS DE GESTION ADMINISTRATIVA:</t>
  </si>
  <si>
    <t>Incluir los 17 puntos señalados</t>
  </si>
  <si>
    <t>1.</t>
  </si>
  <si>
    <t>Introducción.</t>
  </si>
  <si>
    <t>2.</t>
  </si>
  <si>
    <t>Panorama Económico y Financiero.</t>
  </si>
  <si>
    <t>3.</t>
  </si>
  <si>
    <t>Autorización e Historia.</t>
  </si>
  <si>
    <t>4.</t>
  </si>
  <si>
    <t>Organización y Objeto Social.</t>
  </si>
  <si>
    <t>5.</t>
  </si>
  <si>
    <t>Bases de Preparación de los Estados Financieros.</t>
  </si>
  <si>
    <t>6.</t>
  </si>
  <si>
    <t>Políticas de Contabilidad Significativas.</t>
  </si>
  <si>
    <t>7.</t>
  </si>
  <si>
    <t>Posición en Moneda Estranjera y Protección por Riesgo Cambiario.</t>
  </si>
  <si>
    <t>8.</t>
  </si>
  <si>
    <t>Reporte Analítico del Activo.</t>
  </si>
  <si>
    <t>9.</t>
  </si>
  <si>
    <t>Fideicomisos, Mandatos y Análogos.</t>
  </si>
  <si>
    <t>10.</t>
  </si>
  <si>
    <t>Reporte de la Recaudación.</t>
  </si>
  <si>
    <t>11.</t>
  </si>
  <si>
    <t>Información sobre la Deuda y el Reporte Analítico de la Deuda.</t>
  </si>
  <si>
    <t>12.</t>
  </si>
  <si>
    <t>Calificaciones otorgadas.</t>
  </si>
  <si>
    <t>13.</t>
  </si>
  <si>
    <t>Proceso de Mejora.</t>
  </si>
  <si>
    <t>14.</t>
  </si>
  <si>
    <t>Información por Segmentos.</t>
  </si>
  <si>
    <t>15.</t>
  </si>
  <si>
    <t>Eventos Posteriores al Cierre.</t>
  </si>
  <si>
    <t>16.</t>
  </si>
  <si>
    <t>Partes Relacionadas.</t>
  </si>
  <si>
    <t>17.</t>
  </si>
  <si>
    <t>Responsabilidad Sobre la Presentación Razonable de los Estados Financieros.</t>
  </si>
  <si>
    <t>Ampliaciones y Reducciones           (+ ó -)</t>
  </si>
  <si>
    <t>Diferencia</t>
  </si>
  <si>
    <t>(1)</t>
  </si>
  <si>
    <t>(2)</t>
  </si>
  <si>
    <t>(3= 1 +2)</t>
  </si>
  <si>
    <t>(4)</t>
  </si>
  <si>
    <t>(5)</t>
  </si>
  <si>
    <t>(6= 5 - 1 )</t>
  </si>
  <si>
    <t>Contribuciones de Mejoras</t>
  </si>
  <si>
    <t>Productos</t>
  </si>
  <si>
    <t>Aprovechamientos</t>
  </si>
  <si>
    <t>Ingresos Derivados de Financiamientos</t>
  </si>
  <si>
    <t xml:space="preserve">Impuestos </t>
  </si>
  <si>
    <t>Capital</t>
  </si>
  <si>
    <t>Transferencias, Asignaciones, Subsidios y Otras Ayudas</t>
  </si>
  <si>
    <t>Ingresos  derivados de Financiamiento</t>
  </si>
  <si>
    <t>Los Ingresos Excedentes  se presentan para efectos de cumplimiento de la Ley de Ingresos del Estado y Ley de Contabilidad Gubernamental.</t>
  </si>
  <si>
    <t>El importe reflejado siempre debe ser mayor a cero. Nunca en rojo.</t>
  </si>
  <si>
    <t>Estado Analítico de Ingresos Detallado – LDF</t>
  </si>
  <si>
    <t>Ingreso</t>
  </si>
  <si>
    <t>Diferencia (e)</t>
  </si>
  <si>
    <t>Estimado (d)</t>
  </si>
  <si>
    <t>Ampliaciones/ (Reducciones)</t>
  </si>
  <si>
    <t>Modificado</t>
  </si>
  <si>
    <t>Devengado</t>
  </si>
  <si>
    <t>Recaudado</t>
  </si>
  <si>
    <t>(c)</t>
  </si>
  <si>
    <t>Ingresos de Libre Disposición</t>
  </si>
  <si>
    <t>A. Impuestos</t>
  </si>
  <si>
    <t>B. Cuotas y Aportaciones de Seguridad Social</t>
  </si>
  <si>
    <t>C. Contribuciones de Mejoras</t>
  </si>
  <si>
    <t>D. Derechos</t>
  </si>
  <si>
    <t>E. Productos</t>
  </si>
  <si>
    <t>F. Aprovechamientos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</si>
  <si>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</si>
  <si>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</si>
  <si>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</si>
  <si>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</si>
  <si>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</si>
  <si>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</si>
  <si>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</si>
  <si>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</si>
  <si>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</si>
  <si>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</si>
  <si>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</si>
  <si>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</si>
  <si>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</si>
  <si>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</si>
  <si>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</si>
  <si>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</si>
  <si>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</si>
  <si>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</si>
  <si>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</si>
  <si>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K. Convenios</t>
  </si>
  <si>
    <t>k1) Otros Convenios y Subsidios</t>
  </si>
  <si>
    <t>L. Otros Ingresos de Libre Disposición (L=l1+l2)</t>
  </si>
  <si>
    <t xml:space="preserve">l1) Participaciones en Ingresos Locales </t>
  </si>
  <si>
    <t>l2) Otros Ingresos de Libre Disposición</t>
  </si>
  <si>
    <t xml:space="preserve">I. Total de Ingresos de Libre Disposición                                                 </t>
  </si>
  <si>
    <t>(I=A+B+C+D+E+F+G+H+I+J+K+L)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</si>
  <si>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</si>
  <si>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</si>
  <si>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</si>
  <si>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</si>
  <si>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</si>
  <si>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</si>
  <si>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</si>
  <si>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</si>
  <si>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</si>
  <si>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</si>
  <si>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</si>
  <si>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</si>
  <si>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</si>
  <si>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</si>
  <si>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</si>
  <si>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</si>
  <si>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</si>
  <si>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</si>
  <si>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</si>
  <si>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</si>
  <si>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</si>
  <si>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</si>
  <si>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</si>
  <si>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</si>
  <si>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</si>
  <si>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</si>
  <si>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</si>
  <si>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</si>
  <si>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Conciliacion entre los Ingresos Presupuestarios y Contables</t>
  </si>
  <si>
    <t>Estado Analítico del Ejercicio Presupuesto de Egresos</t>
  </si>
  <si>
    <t>Clasificación por Objeto del Gasto (Capítulo y Concepto)</t>
  </si>
  <si>
    <t>Ejercicio del Presupuesto por
Capítulo del Gasto</t>
  </si>
  <si>
    <t>Egresos Aprobado   Anual</t>
  </si>
  <si>
    <t>Egresos Modificado   Anual</t>
  </si>
  <si>
    <t>Egresos Devengado Acumulado</t>
  </si>
  <si>
    <t>Egresos Pagado     Acumulado</t>
  </si>
  <si>
    <t>Subejercicio</t>
  </si>
  <si>
    <t>(3=1+2)</t>
  </si>
  <si>
    <t>( 6 = 3 - 4 )</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</si>
  <si>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</si>
  <si>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</si>
  <si>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</si>
  <si>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</si>
  <si>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</si>
  <si>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</si>
  <si>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</si>
  <si>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</si>
  <si>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</si>
  <si>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</si>
  <si>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</si>
  <si>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</si>
  <si>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</si>
  <si>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</si>
  <si>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</si>
  <si>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</si>
  <si>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</si>
  <si>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</si>
  <si>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</si>
  <si>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</si>
  <si>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</si>
  <si>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</si>
  <si>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</si>
  <si>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</si>
  <si>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</si>
  <si>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</si>
  <si>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</si>
  <si>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</si>
  <si>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</si>
  <si>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</si>
  <si>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</si>
  <si>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</si>
  <si>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</si>
  <si>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</si>
  <si>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</si>
  <si>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</si>
  <si>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</si>
  <si>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</si>
  <si>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</si>
  <si>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</si>
  <si>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</si>
  <si>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</si>
  <si>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</si>
  <si>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</si>
  <si>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</si>
  <si>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</si>
  <si>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</si>
  <si>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</si>
  <si>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</si>
  <si>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Total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</si>
  <si>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</si>
  <si>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</si>
  <si>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</si>
  <si>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</si>
  <si>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</si>
  <si>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</si>
  <si>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</si>
  <si>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</si>
  <si>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</si>
  <si>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</si>
  <si>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</si>
  <si>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</si>
  <si>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</si>
  <si>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</si>
  <si>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</si>
  <si>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</si>
  <si>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</si>
  <si>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</si>
  <si>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</si>
  <si>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</si>
  <si>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</si>
  <si>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</si>
  <si>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</si>
  <si>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</si>
  <si>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</si>
  <si>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</si>
  <si>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</si>
  <si>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</si>
  <si>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</si>
  <si>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</si>
  <si>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</si>
  <si>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</si>
  <si>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</si>
  <si>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</si>
  <si>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</si>
  <si>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</si>
  <si>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</si>
  <si>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</si>
  <si>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</si>
  <si>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</si>
  <si>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</si>
  <si>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</si>
  <si>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</si>
  <si>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</si>
  <si>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</si>
  <si>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</si>
  <si>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</si>
  <si>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</si>
  <si>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</si>
  <si>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</si>
  <si>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</si>
  <si>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</si>
  <si>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</si>
  <si>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</si>
  <si>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</si>
  <si>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</si>
  <si>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</si>
  <si>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</si>
  <si>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</si>
  <si>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</si>
  <si>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</si>
  <si>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</si>
  <si>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</si>
  <si>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</si>
  <si>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</si>
  <si>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</si>
  <si>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</si>
  <si>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</si>
  <si>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</si>
  <si>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</si>
  <si>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</si>
  <si>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</si>
  <si>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</si>
  <si>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</si>
  <si>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</si>
  <si>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</si>
  <si>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</si>
  <si>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</si>
  <si>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</si>
  <si>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</si>
  <si>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</si>
  <si>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</si>
  <si>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</si>
  <si>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</si>
  <si>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Clasificación Económica (por Tipo de Gasto)</t>
  </si>
  <si>
    <t>Gasto Corriente</t>
  </si>
  <si>
    <t>Gasto de Capital</t>
  </si>
  <si>
    <t>Amortización del la Deuda y Disminución de Pasivos</t>
  </si>
  <si>
    <t>A continuación se conceptualizan las siguientes categorías:</t>
  </si>
  <si>
    <t>1. Gasto Corriente</t>
  </si>
  <si>
    <t>Son los gastos de consumo y/o de operación, el arrendamiento de la propiedad y las transferencias otorgadas a los otros componentes institucionales del sistema económico para financiar gastos de esas características.</t>
  </si>
  <si>
    <t>2. Gasto de Capital</t>
  </si>
  <si>
    <t>Son los gastos destinados a la inversión de capital y las transferencias a los otros componentes institucionales del sistema económico que se efectúan para financiar gastos de éstos con tal propósito.</t>
  </si>
  <si>
    <t>3. Amortización de la deuda y disminución de pasivos</t>
  </si>
  <si>
    <t>Comprende la amortización de la deuda adquirida y disminución de pasivos con el sector privado, público y externo.</t>
  </si>
  <si>
    <t>4. Pensiones y Jubilaciones</t>
  </si>
  <si>
    <t>Son los gastos destinados para el pago a pensionistas y jubilados o a sus familiares, que cubren los gobiernos Federal, Estatal y Municipal, o bien el Instituto de Seguridad Social correspondiente.</t>
  </si>
  <si>
    <t>Punto Adicionado DOF 30-09-2015</t>
  </si>
  <si>
    <t xml:space="preserve">5. Participaciones </t>
  </si>
  <si>
    <t>Son los gastos destinados a cubrir las participaciones para las entidades federativas y/o los municipios.</t>
  </si>
  <si>
    <t>Clasificación Administrativa (Por Unidad Administrativa)</t>
  </si>
  <si>
    <t>Clasificación Administrativa</t>
  </si>
  <si>
    <t>Pagado</t>
  </si>
  <si>
    <t>I. Gasto No Etiquetado</t>
  </si>
  <si>
    <t>(I=A+B+C+D+E+F+G+H)</t>
  </si>
  <si>
    <t>A. Dependencia o Unidad Administrativa 1</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</si>
  <si>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</si>
  <si>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</si>
  <si>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</si>
  <si>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</si>
  <si>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</si>
  <si>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</si>
  <si>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</si>
  <si>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t>
  </si>
  <si>
    <t>(II=A+B+C+D+E+F+G+H)</t>
  </si>
  <si>
    <t>Clasificación Administrativa (Por Poderes)</t>
  </si>
  <si>
    <t>Poder Ejecutivo</t>
  </si>
  <si>
    <t>Poder Legislativo</t>
  </si>
  <si>
    <t>Poder Judicial</t>
  </si>
  <si>
    <t>Órganos Autónomos</t>
  </si>
  <si>
    <t>Clasificación Administrativa (Por Tipo de Organismos o Entidad Paraestatal)</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</si>
  <si>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</si>
  <si>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</si>
  <si>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</si>
  <si>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</si>
  <si>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</si>
  <si>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</si>
  <si>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</si>
  <si>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Clasificación Funcional (Finalidad y Función)</t>
  </si>
  <si>
    <t>Gobierno</t>
  </si>
  <si>
    <t>Legislación</t>
  </si>
  <si>
    <t>Justicia</t>
  </si>
  <si>
    <t>Coordinación de la Politica de Gobierno</t>
  </si>
  <si>
    <t>Relaciones Exteriores</t>
  </si>
  <si>
    <t>Asuntos Financieros y Hacendarios</t>
  </si>
  <si>
    <t>Seguridad Nacional</t>
  </si>
  <si>
    <t>Asuntos de Orden Público y Seguridad Interior</t>
  </si>
  <si>
    <t>Desarrollo Social</t>
  </si>
  <si>
    <t>Protección Ambiental</t>
  </si>
  <si>
    <t>Viviendas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</si>
  <si>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</si>
  <si>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</si>
  <si>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</si>
  <si>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</si>
  <si>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</si>
  <si>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</si>
  <si>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</si>
  <si>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</si>
  <si>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</si>
  <si>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</si>
  <si>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</si>
  <si>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</si>
  <si>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</si>
  <si>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Tencología e Innovación</t>
  </si>
  <si>
    <t>Otras Industrias y Otros Asuntos Económicos</t>
  </si>
  <si>
    <t>Otras No Clasificadas en funciones anteriores</t>
  </si>
  <si>
    <t>Transacdciones de la Deuda Pública / Costo financiero de la Deuda</t>
  </si>
  <si>
    <t>Transferencias, Participaciones y Aportaciones entre Diferentes Niveles y Órdenes de gobierno</t>
  </si>
  <si>
    <t>Saneamiento del Sistema Financiero</t>
  </si>
  <si>
    <t>Adeudos de ejercicios Fiscales Anteriores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</si>
  <si>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</si>
  <si>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</si>
  <si>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</si>
  <si>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</si>
  <si>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</si>
  <si>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</si>
  <si>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</si>
  <si>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</si>
  <si>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</si>
  <si>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</si>
  <si>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</si>
  <si>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b1) Protección Ambiental</t>
  </si>
  <si>
    <t>b2) Vivienda y Servicios a la Comunidad</t>
  </si>
  <si>
    <t>b3) Salud</t>
  </si>
  <si>
    <t>b4) Recreación, Cultura y Otras Manifestaciones Sociales</t>
  </si>
  <si>
    <t>b5) Educación</t>
  </si>
  <si>
    <t>b6) Protección Social</t>
  </si>
  <si>
    <t>b7) Otros Asuntos Sociales</t>
  </si>
  <si>
    <t>C. Desarrollo Económico (C=c1+c2+c3+c4+c5+c6+c7+c8+c9)</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</si>
  <si>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</si>
  <si>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</si>
  <si>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</si>
  <si>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</si>
  <si>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</si>
  <si>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</si>
  <si>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</si>
  <si>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</si>
  <si>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</si>
  <si>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 (D=d1+d2+d3+d4)</t>
  </si>
  <si>
    <t>d1) Transacciones de la Deuda Publica / Costo Financiero de la Deuda</t>
  </si>
  <si>
    <t>d2) Transferencias, Participaciones y Aportaciones Entre Diferentes Niveles y Ordenes de Gobierno</t>
  </si>
  <si>
    <t>d3) Saneamiento del Sistema Financiero</t>
  </si>
  <si>
    <t>d4) Adeudos de Ejercicios Fiscales Anteriores</t>
  </si>
  <si>
    <t>II. Gasto Etiquetado (II=A+B+C+D)</t>
  </si>
  <si>
    <t>Por Partida del Gasto</t>
  </si>
  <si>
    <t>Ejercicio del Presupuesto por
Partida  /  Descripción</t>
  </si>
  <si>
    <t>% Avance Anual</t>
  </si>
  <si>
    <t>(7= 4/3)</t>
  </si>
  <si>
    <t>Estado Analítico del Ejercicio de Presupuesto de Egresos- Detallado – LDF</t>
  </si>
  <si>
    <t>(Clasificación de Servicios Personales por Categoría)</t>
  </si>
  <si>
    <t xml:space="preserve">Devengado </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</si>
  <si>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</si>
  <si>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</si>
  <si>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</si>
  <si>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</si>
  <si>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</si>
  <si>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</si>
  <si>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</si>
  <si>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</si>
  <si>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</si>
  <si>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</si>
  <si>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</si>
  <si>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</si>
  <si>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</si>
  <si>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1. Total de Egresos Presupuestarios</t>
  </si>
  <si>
    <t>Otros Egresos Presupuestales No Contables</t>
  </si>
  <si>
    <t>Otros Gastos Contables No Presupuestales</t>
  </si>
  <si>
    <t>4. Total de Gasto Contable  (4=  1  -  2  +  3 )</t>
  </si>
  <si>
    <t xml:space="preserve">                                                  (pesos)</t>
  </si>
  <si>
    <t>Identificacion del crédito o Instrumento</t>
  </si>
  <si>
    <t>Contratacion / Colocación</t>
  </si>
  <si>
    <t>Amortización</t>
  </si>
  <si>
    <t>A</t>
  </si>
  <si>
    <t>B</t>
  </si>
  <si>
    <t>C=A-B</t>
  </si>
  <si>
    <t>Créditos Bancarios</t>
  </si>
  <si>
    <t>Total Créditos Bancarios</t>
  </si>
  <si>
    <t>Otros Instrumentos de Deuda</t>
  </si>
  <si>
    <t>Total Otros Instrumentos de Deuda</t>
  </si>
  <si>
    <t>TOTAL</t>
  </si>
  <si>
    <t>Intereses de la Deuda</t>
  </si>
  <si>
    <t>Total de Interéses Créditos Bancarios</t>
  </si>
  <si>
    <t>Total Intereses Otros Instrumentos de Deuda</t>
  </si>
  <si>
    <t>Gasto Por Categoría Programática</t>
  </si>
  <si>
    <t xml:space="preserve">                 (PESOS)</t>
  </si>
  <si>
    <t>Egresos Devengado     Anual</t>
  </si>
  <si>
    <t>Egresos Pagado     Anual</t>
  </si>
  <si>
    <t>Programas</t>
  </si>
  <si>
    <t>Sujetos a Reglas de Operación</t>
  </si>
  <si>
    <t>Otros Subsidios</t>
  </si>
  <si>
    <t xml:space="preserve">   Desempeño de las Funciones:</t>
  </si>
  <si>
    <t>Prestación de Servicios Públicos</t>
  </si>
  <si>
    <t>Provisión de Bienes Públics</t>
  </si>
  <si>
    <t>Planeación, Seguimiento y Evaluación de Políticas Públicas</t>
  </si>
  <si>
    <t>Promoción y Fomento</t>
  </si>
  <si>
    <t>Regulación y Supervisión</t>
  </si>
  <si>
    <t>Funciones de las Fuerzas Armadas (Unicamente el Gobierno Federal)</t>
  </si>
  <si>
    <t>Específicos</t>
  </si>
  <si>
    <t>Proyectos de Inversión</t>
  </si>
  <si>
    <t xml:space="preserve">   Administrativos y de Apoyos</t>
  </si>
  <si>
    <t>Apoyo al Proceso Presupuestario y para Mejorar la Eficiencia Institucional</t>
  </si>
  <si>
    <t>Apoyo a la Función Pública y al Mejoramiento de la Gestión</t>
  </si>
  <si>
    <t>Operaciones Ajenas</t>
  </si>
  <si>
    <t xml:space="preserve">   Compromisos</t>
  </si>
  <si>
    <t>Obligaciones de Cumplimiento de Resolición Jurisdiccional</t>
  </si>
  <si>
    <t>Desastres Naturales</t>
  </si>
  <si>
    <t xml:space="preserve">   Obligaciones</t>
  </si>
  <si>
    <t>Aportaciones a la Seguridad Social</t>
  </si>
  <si>
    <t>Aportaciones a Fondos de Estabilización</t>
  </si>
  <si>
    <t>Aportaciones a Fondos de Inversión y Reestructura de Pensiones</t>
  </si>
  <si>
    <t xml:space="preserve">   Programas de gasto Federalizado ( Gobierno Federal)</t>
  </si>
  <si>
    <t>Gasto Federalizado</t>
  </si>
  <si>
    <t xml:space="preserve">   Participaciones a Entidades Federativas y Municipios</t>
  </si>
  <si>
    <t xml:space="preserve">   Costo Financiero, Deuda o Apoyo a Deudores y Ahorradores de la Banca</t>
  </si>
  <si>
    <t xml:space="preserve">   Adeudos de Ejercicios Fiscales Anteriores</t>
  </si>
  <si>
    <t>Gastos por proyectos de Inversión</t>
  </si>
  <si>
    <t>GASTO DE INVERSION EJERCIDO:</t>
  </si>
  <si>
    <t xml:space="preserve">NOMBRE DEL PROYECTO </t>
  </si>
  <si>
    <t xml:space="preserve">MONTO EROGADO </t>
  </si>
  <si>
    <r>
      <t>ORIGEN DEL RECURSO</t>
    </r>
    <r>
      <rPr>
        <b/>
        <sz val="14"/>
        <rFont val="Arial Narrow"/>
        <family val="2"/>
      </rPr>
      <t>*</t>
    </r>
  </si>
  <si>
    <t>*</t>
  </si>
  <si>
    <t>Se deberán informar con todas las fuentes del recurso.</t>
  </si>
  <si>
    <t>Ya sean obras con Recurso Federal, Recurso Estatal e Ingresos Propios del ente Público.</t>
  </si>
  <si>
    <t>Indicadores de Postura Fiscal</t>
  </si>
  <si>
    <t>II. Egresos Presupuestarios ( II= 3+4 )</t>
  </si>
  <si>
    <t>III. Balance Presupuestario (Superávit o Déficit)  (III= I-II)</t>
  </si>
  <si>
    <t>III. Balance Presupuestario (Superávit o Déficit)</t>
  </si>
  <si>
    <t>IV. Interéses, Comisiones y Gastos de la Deuda</t>
  </si>
  <si>
    <t>V. Balance Primario (superávit o Déficit)   (V= III-IV)</t>
  </si>
  <si>
    <t>A. Financiamiento</t>
  </si>
  <si>
    <t>B. Amortización de la Deuda</t>
  </si>
  <si>
    <t>Balance Presupuestario - LDF</t>
  </si>
  <si>
    <t>Estimado/</t>
  </si>
  <si>
    <t>Recaudado/</t>
  </si>
  <si>
    <t>A. Ingresos Totales (A = A1+A2+A3)</t>
  </si>
  <si>
    <t>A1. Ingresos de Libre Disposición</t>
  </si>
  <si>
    <t>A2. Transferencias Federales Etiquetadas</t>
  </si>
  <si>
    <t>A3. Financiamiento Neto</t>
  </si>
  <si>
    <r>
      <t>B. Egresos Presupuestarios</t>
    </r>
    <r>
      <rPr>
        <b/>
        <vertAlign val="superscript"/>
        <sz val="7.5"/>
        <color theme="1"/>
        <rFont val="Arial Narrow"/>
        <family val="2"/>
      </rPr>
      <t>1</t>
    </r>
    <r>
      <rPr>
        <b/>
        <sz val="7.5"/>
        <color theme="1"/>
        <rFont val="Arial Narrow"/>
        <family val="2"/>
      </rPr>
      <t xml:space="preserve"> (B = B1+B2)</t>
    </r>
  </si>
  <si>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</si>
  <si>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</si>
  <si>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</si>
  <si>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</si>
  <si>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</si>
  <si>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I. Balance Presupuestario (I = A – B + C)</t>
  </si>
  <si>
    <t>II. Balance Presupuestario sin Financiamiento Neto (II = I - A3)</t>
  </si>
  <si>
    <t>III. Balance Presupuestario sin Financiamiento Neto y sin Remanentes del Ejercicio Anterior (III= II - C)</t>
  </si>
  <si>
    <t>Aprobado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</si>
  <si>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</si>
  <si>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</si>
  <si>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</si>
  <si>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</si>
  <si>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</si>
  <si>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</si>
  <si>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</si>
  <si>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</si>
  <si>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</si>
  <si>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</si>
  <si>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</si>
  <si>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</si>
  <si>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</si>
  <si>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</si>
  <si>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</si>
  <si>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</si>
  <si>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</si>
  <si>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</si>
  <si>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</si>
  <si>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</si>
  <si>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 xml:space="preserve">                                        (pesos)</t>
  </si>
  <si>
    <t>Fondo, Programa o Convenio</t>
  </si>
  <si>
    <t>Datos de la Cuenta Bancaria</t>
  </si>
  <si>
    <t>Institución Bancaria</t>
  </si>
  <si>
    <t>Número de Cuenta</t>
  </si>
  <si>
    <t>NOTA: La información de este formato es ACUMULADA</t>
  </si>
  <si>
    <t>Relación de Bienes Muebles e Inmuebles que Componen su Patrimonio</t>
  </si>
  <si>
    <t xml:space="preserve">                              (pesos)</t>
  </si>
  <si>
    <t>Código</t>
  </si>
  <si>
    <t>Descripción del Bien</t>
  </si>
  <si>
    <t>Valor en Libros</t>
  </si>
  <si>
    <t>BIENES MUEBLES</t>
  </si>
  <si>
    <t>BIENES INMUEBLES</t>
  </si>
  <si>
    <t>TERRENOS</t>
  </si>
  <si>
    <t>EDIFICIOS</t>
  </si>
  <si>
    <t>Y DEMAS INMUEBLES</t>
  </si>
  <si>
    <t>NOTA: la información de este formato es ACUMULADA.</t>
  </si>
  <si>
    <t>Matriz de Indicadores de Resultados</t>
  </si>
  <si>
    <t>I.- Información contable</t>
  </si>
  <si>
    <t>Estado de Situación Financiera-Detallado-LDF</t>
  </si>
  <si>
    <t>Informe Analítico de Obligaciones Diferentes de Financiamiento-LDF</t>
  </si>
  <si>
    <t xml:space="preserve">Estado Analítico de Ingresos Detallado-LDF                                 </t>
  </si>
  <si>
    <t xml:space="preserve">Conciliación entre los Ingresos Presupuestarios y Contables      </t>
  </si>
  <si>
    <t>Estado Analítico del Ejercicio Presupuesto de Egresos Detallado-LDF</t>
  </si>
  <si>
    <t>Clasificación Por Objeto del Gasto</t>
  </si>
  <si>
    <t>Clasificación Económica (Por Tipo de Gasto)</t>
  </si>
  <si>
    <t>Por Unidad Administrativa</t>
  </si>
  <si>
    <t>Clasificación Administrativa, Por Poderes</t>
  </si>
  <si>
    <t>Clasificación Administrativa, Por tipo de Organismo o Entidad Paraestatal</t>
  </si>
  <si>
    <t>Estado Analítico del Ejercicio Presupuesto de Egresos -Detallado-LDF</t>
  </si>
  <si>
    <t xml:space="preserve">Estado Analítico del Ejercicio Presupuesto de Egresos - Detallado-LDF  </t>
  </si>
  <si>
    <t>Conciliación entre los Egresos Presupuestarios y los Gastos Contables</t>
  </si>
  <si>
    <t xml:space="preserve">Intereses de la Deuda                                                        </t>
  </si>
  <si>
    <t xml:space="preserve">Informe de Avance Programático </t>
  </si>
  <si>
    <t xml:space="preserve">IV.- Información Complementaria-Anexos. </t>
  </si>
  <si>
    <t>Hacienda Pública / Patrimonio Generado de Ejercicios Anteriores</t>
  </si>
  <si>
    <t>Exceso o Insuficiencia en la Actualización de la Hacienda Pública / Patrimonio</t>
  </si>
  <si>
    <t>Gasto por Programa Presupuestario (NO APLICA)</t>
  </si>
  <si>
    <t>Relación de Bienes que Componen su Patrimonio (SEGUNDO TRIMESTRE y CUENTA PÚBLICA)</t>
  </si>
  <si>
    <t xml:space="preserve">   Subsidios: Sector Social y Privado o Estados y Municipios</t>
  </si>
  <si>
    <t>Ingresos Finanacieros</t>
  </si>
  <si>
    <t xml:space="preserve">Aprovechamientos Patrimoniales </t>
  </si>
  <si>
    <t>1. Total de Ingresos Presupuestarios</t>
  </si>
  <si>
    <t>2.Mas Ingresos contables No Presupuestarios</t>
  </si>
  <si>
    <t>3.Menos Ingresos Presupuestarios No Contables</t>
  </si>
  <si>
    <t>4. Total de Ingresos Contables  (4=  1  +  2  -  3 )</t>
  </si>
  <si>
    <t xml:space="preserve">2. Menos Egresos Presupuestarios No Contables </t>
  </si>
  <si>
    <t xml:space="preserve">Materias Primas y Materiales de Producción y Comercializacíon </t>
  </si>
  <si>
    <t xml:space="preserve">Materiales y Suministros </t>
  </si>
  <si>
    <t>3. Más Gastos Contables No Presupuestarios</t>
  </si>
  <si>
    <t xml:space="preserve">Productos </t>
  </si>
  <si>
    <t xml:space="preserve">Aprovechamientos </t>
  </si>
  <si>
    <t xml:space="preserve">Participaciones, Aportaciones, Convenios, Incentivos Derivados de la Colaboración Fiscal, Fondos Distintos de Aportaciones, Transferencias, Asignaciones, Subsidios y Subvenciones, y Pensiones y Juvilaciones </t>
  </si>
  <si>
    <t xml:space="preserve">Participaciones,  Aportaciones, Convenios, Incentivos Derivados de la Colaboracion Fiscal y Fondos Distintos de Aportaciones </t>
  </si>
  <si>
    <t>Rubros de  Ingresos</t>
  </si>
  <si>
    <t>Estimado</t>
  </si>
  <si>
    <t xml:space="preserve">Recaudado </t>
  </si>
  <si>
    <t>Ingresos por Ventas de Bienes, Prestacion de Servicios y Otros Ingresos</t>
  </si>
  <si>
    <t xml:space="preserve">Participaciones, Aportaciones, Convenios, Incentivos Derivados de la Colaboracción Fiscal y Fondos Distintos de Aportaciones </t>
  </si>
  <si>
    <t xml:space="preserve">Ingresos Excedentes </t>
  </si>
  <si>
    <t>Estado Analitico de Ingresos Por Fuente de Financiamiento</t>
  </si>
  <si>
    <t xml:space="preserve">Ingresos del Poder Ejecutivo Federal o Estatal y de los Municipios </t>
  </si>
  <si>
    <t xml:space="preserve">Transferencias, Asignaciones, Subsidios y Subvenciones, y Pensiones y Jubilaciones </t>
  </si>
  <si>
    <t>Ingresos De los Entes Públicos de los Poderes Legislativo y Judicial, de los Órganos Autonomos y del Sector Paraestatal o Paramunicipal, asi como de las Empresas Productivas del Estado</t>
  </si>
  <si>
    <t>G. Ingresos por Ventas de Bienes y Prestación de Servicios</t>
  </si>
  <si>
    <t>J. Transferencias y Asignaciones</t>
  </si>
  <si>
    <t>Ingresos de  Gestión</t>
  </si>
  <si>
    <t>Ingresos por Venta de Bienes y Prestación de Servicios</t>
  </si>
  <si>
    <t>Transferencias, Asignaciones, Subsidios y Subvenciones, y Pensiones y Jubilaciones</t>
  </si>
  <si>
    <t xml:space="preserve">Participaciones, Aportaciones, Convenios, Incentivos Derivados de la Colaboración Fiscal y Fondos Distintos de Aportaciones </t>
  </si>
  <si>
    <t>Aumento por Insuficiencia de Estimaciones por Pérdida o Deterioro u Obsolescencia</t>
  </si>
  <si>
    <t xml:space="preserve">     Interno</t>
  </si>
  <si>
    <t xml:space="preserve">     Externo</t>
  </si>
  <si>
    <r>
      <t>Productos</t>
    </r>
    <r>
      <rPr>
        <vertAlign val="superscript"/>
        <sz val="10"/>
        <color theme="1"/>
        <rFont val="Arial Narrow"/>
        <family val="2"/>
      </rPr>
      <t>1</t>
    </r>
  </si>
  <si>
    <r>
      <t>Aprovechamientos</t>
    </r>
    <r>
      <rPr>
        <vertAlign val="superscript"/>
        <sz val="10"/>
        <color theme="1"/>
        <rFont val="Arial Narrow"/>
        <family val="2"/>
      </rPr>
      <t>2</t>
    </r>
  </si>
  <si>
    <r>
      <t>Ingresos por ventas de Bienes, Prestación de Servicios y Otros Ingresos</t>
    </r>
    <r>
      <rPr>
        <vertAlign val="superscript"/>
        <sz val="10"/>
        <color theme="1"/>
        <rFont val="Arial Narrow"/>
        <family val="2"/>
      </rPr>
      <t>3</t>
    </r>
  </si>
  <si>
    <t>D. Transferencias, Asignaciones, Subsidios y Subvenciones, y Pensiones y Jubilaciones</t>
  </si>
  <si>
    <t>Otros Ingresos Contables No Presupuestarios</t>
  </si>
  <si>
    <t>Otros Ingresos Presupuestarios No Contables</t>
  </si>
  <si>
    <t>Arctivos Biológicos</t>
  </si>
  <si>
    <t>Armonización de la Deuda Pública</t>
  </si>
  <si>
    <t>Adeudos de Ejercicios Fiscales Anteriores (ADEFAS)</t>
  </si>
  <si>
    <r>
      <rPr>
        <b/>
        <vertAlign val="superscript"/>
        <sz val="9"/>
        <color theme="0" tint="-0.34998626667073579"/>
        <rFont val="Arial Narrow"/>
        <family val="2"/>
      </rPr>
      <t>1</t>
    </r>
    <r>
      <rPr>
        <b/>
        <sz val="9"/>
        <color theme="0" tint="-0.34998626667073579"/>
        <rFont val="Arial Narrow"/>
        <family val="2"/>
      </rPr>
      <t xml:space="preserve"> </t>
    </r>
    <r>
      <rPr>
        <sz val="9"/>
        <color theme="0" tint="-0.34998626667073579"/>
        <rFont val="Arial Narrow"/>
        <family val="2"/>
      </rPr>
      <t>Incluye interesesque generan las cuentas bancarias de los entes públicos en productos.</t>
    </r>
  </si>
  <si>
    <r>
      <rPr>
        <b/>
        <vertAlign val="superscript"/>
        <sz val="9"/>
        <color theme="0" tint="-0.34998626667073579"/>
        <rFont val="Arial Narrow"/>
        <family val="2"/>
      </rPr>
      <t>2</t>
    </r>
    <r>
      <rPr>
        <vertAlign val="superscript"/>
        <sz val="9"/>
        <color theme="0" tint="-0.34998626667073579"/>
        <rFont val="Arial Narrow"/>
        <family val="2"/>
      </rPr>
      <t xml:space="preserve"> </t>
    </r>
    <r>
      <rPr>
        <sz val="9"/>
        <color theme="0" tint="-0.34998626667073579"/>
        <rFont val="Arial Narrow"/>
        <family val="2"/>
      </rPr>
      <t>Incluye donativos en efectivo del Poder Ejecutivo, entre otros aprovechamientos.</t>
    </r>
  </si>
  <si>
    <r>
      <rPr>
        <b/>
        <vertAlign val="superscript"/>
        <sz val="9"/>
        <color theme="0" tint="-0.34998626667073579"/>
        <rFont val="Arial Narrow"/>
        <family val="2"/>
      </rPr>
      <t>3</t>
    </r>
    <r>
      <rPr>
        <sz val="9"/>
        <color theme="0" tint="-0.34998626667073579"/>
        <rFont val="Arial Narrow"/>
        <family val="2"/>
      </rPr>
      <t xml:space="preserve"> Se refiere a los ingresos propios obtenidos por los Poderes Legislativo y Judicial, los Organos Autónomos y las entidades de la administracion pública paraestataly paramunicipal, por sus actividades diversas no inherentes a su operación que general recursos y que no sean ingresos por venta de bienes o prestación de servicios, tales como donativos en efectivo, entre otros.</t>
    </r>
  </si>
  <si>
    <r>
      <rPr>
        <b/>
        <sz val="9"/>
        <color theme="0" tint="-0.34998626667073579"/>
        <rFont val="Arial Narrow"/>
        <family val="2"/>
      </rPr>
      <t>1</t>
    </r>
    <r>
      <rPr>
        <sz val="9"/>
        <color theme="0" tint="-0.34998626667073579"/>
        <rFont val="Arial Narrow"/>
        <family val="2"/>
      </rPr>
      <t>. Se deberán incluir los Ingresos Contables No Presupuestarios que no se regularizaron presupuestariamente durante el ejercicio</t>
    </r>
  </si>
  <si>
    <r>
      <rPr>
        <b/>
        <sz val="9"/>
        <color theme="0" tint="-0.34998626667073579"/>
        <rFont val="Arial Narrow"/>
        <family val="2"/>
      </rPr>
      <t>2</t>
    </r>
    <r>
      <rPr>
        <sz val="9"/>
        <color theme="0" tint="-0.34998626667073579"/>
        <rFont val="Arial Narrow"/>
        <family val="2"/>
      </rPr>
      <t>. Los Ingresos Financieros y otros ingresos se regularizarán presupuestariamente de acuerdo a la legislacion aplicable</t>
    </r>
  </si>
  <si>
    <t>Pagado
Acumulado al periodo</t>
  </si>
  <si>
    <t>Ejercido
Acumulado al periodo</t>
  </si>
  <si>
    <t>Devengado
Acumulado al periodo</t>
  </si>
  <si>
    <t>Comprometido
Acumulado al Periodo</t>
  </si>
  <si>
    <t>Modificado Anual</t>
  </si>
  <si>
    <t>Ampliaciones / Reducciones</t>
  </si>
  <si>
    <t>Aprobado Anual</t>
  </si>
  <si>
    <t>Área y/o Ubicación Geográfica</t>
  </si>
  <si>
    <t>Fondo (Aportaciones Multiples, Convenios,etc..) (Alfanumerico) (FASS, FASP,etc)</t>
  </si>
  <si>
    <t>Fuente de Financiamiento (Federal, Estatal, Ingresos Propios)</t>
  </si>
  <si>
    <t>Tipo de Financiamiento (1. Gasto No Etiquetado, 2 Gasto Etiquetado)</t>
  </si>
  <si>
    <t>Año
Año de origen del recurso</t>
  </si>
  <si>
    <t>Tipo de Gasto
(1 Gto Corriente, 2 Gto de Capital)</t>
  </si>
  <si>
    <t>Clasificador por Objeto del Gasto
(Partida del Gasto)</t>
  </si>
  <si>
    <t>Servicios Personales por Categoría</t>
  </si>
  <si>
    <t>Tipo de Beneficiario</t>
  </si>
  <si>
    <t>Actividad o Proyecto</t>
  </si>
  <si>
    <t>Programa Presupuestario</t>
  </si>
  <si>
    <t>Subfunción</t>
  </si>
  <si>
    <t>Función</t>
  </si>
  <si>
    <t>Finalidad</t>
  </si>
  <si>
    <t>CENTRO GESTOR
Unidad Administrativa</t>
  </si>
  <si>
    <t>PRESUPUESTO DE EGRESOS</t>
  </si>
  <si>
    <t>FONDO</t>
  </si>
  <si>
    <t>POSICION PRESUPUESTARIA</t>
  </si>
  <si>
    <t>AREA FUNCIONAL</t>
  </si>
  <si>
    <t xml:space="preserve">CLASIFICACIÓN ADMINISTRATIVA </t>
  </si>
  <si>
    <t>Tipo de Recurso (1)</t>
  </si>
  <si>
    <t>Desglose de saldo en Bancos e Inversiones</t>
  </si>
  <si>
    <t>Desglose del saldo presentado en el formato ETCA-I-02, en el inciso A2), de la Cuenta:
BANCOS/TESORERÍA</t>
  </si>
  <si>
    <t>Desglose del saldo presentado en el formato ETCA-I-02, en el inciso A4), de la Cuenta:
INVERSIONES TEMPORALES (HASTA 3 MESES)</t>
  </si>
  <si>
    <t>Desglose del saldo presentado en el formato ETCA-I-02, en el inciso B1), de la Cuenta:
INVERSIONES FINANCIERAS DE CORTO PLAZO</t>
  </si>
  <si>
    <t>Desglose del saldo presentado en el formato ETCA-I-02, en el inciso A) del Activo No Circulante, de la Cuenta:
INVERSIONES FINANCIERAS A LARGO PLAZO</t>
  </si>
  <si>
    <t>Nota: En caso de que la cuenta bancaria tenga los dos tipos de recursos, presentar dos veces la misma cuenta separando los saldos por tipo de recurso.</t>
  </si>
  <si>
    <t>1) Tipo de Recurso: Federal o Estatal (incluye Ingresos Propios)</t>
  </si>
  <si>
    <t>Anexo A</t>
  </si>
  <si>
    <t>Anexo B</t>
  </si>
  <si>
    <t xml:space="preserve">Desglose de saldo en Bancos e Inversiones </t>
  </si>
  <si>
    <t>Gasto de acuerdo a la Estructura Programática (LAYOUT EXCEL)</t>
  </si>
  <si>
    <t>Anexo C</t>
  </si>
  <si>
    <t xml:space="preserve">          </t>
  </si>
  <si>
    <t xml:space="preserve">                                                                                                                     </t>
  </si>
  <si>
    <r>
      <t xml:space="preserve">        NOTAS A LOS ESTADOS FINANCIEROS       </t>
    </r>
    <r>
      <rPr>
        <b/>
        <sz val="14"/>
        <color theme="1"/>
        <rFont val="Arial Narrow"/>
        <family val="2"/>
      </rPr>
      <t xml:space="preserve">                                                                                                                         Ver Guía de Elaboración             </t>
    </r>
  </si>
  <si>
    <t xml:space="preserve">                                                            </t>
  </si>
  <si>
    <t xml:space="preserve">                                                                                                                                                     </t>
  </si>
  <si>
    <t xml:space="preserve">                                                                                                                                </t>
  </si>
  <si>
    <t xml:space="preserve">                                                                                                                                                         </t>
  </si>
  <si>
    <t xml:space="preserve">                                                                                                                                     </t>
  </si>
  <si>
    <t xml:space="preserve">                                                                                                                                      </t>
  </si>
  <si>
    <t xml:space="preserve">                               </t>
  </si>
  <si>
    <t xml:space="preserve">                                                                                          </t>
  </si>
  <si>
    <t xml:space="preserve">                 </t>
  </si>
  <si>
    <t>DEPENDENCIA / ENTIDAD</t>
  </si>
  <si>
    <t>UNIDAD ADMINISTRATIVA</t>
  </si>
  <si>
    <t>CLAVE</t>
  </si>
  <si>
    <t>NOMBRE DEL INDICADOR</t>
  </si>
  <si>
    <t>UNI. MEDIDA</t>
  </si>
  <si>
    <t>TIPO META</t>
  </si>
  <si>
    <t>VAL. ACUM.</t>
  </si>
  <si>
    <t>DATOS</t>
  </si>
  <si>
    <t>PROGRAMADO ORIGINAL</t>
  </si>
  <si>
    <t>MODIFICADO</t>
  </si>
  <si>
    <t>REALIZADO</t>
  </si>
  <si>
    <t xml:space="preserve">% DE AVANCE </t>
  </si>
  <si>
    <t>PRIMERO</t>
  </si>
  <si>
    <t>SEGUNDO</t>
  </si>
  <si>
    <t>TERCERO</t>
  </si>
  <si>
    <t>CUARTO</t>
  </si>
  <si>
    <t>ANUAL</t>
  </si>
  <si>
    <t>TRIM</t>
  </si>
  <si>
    <t>MET</t>
  </si>
  <si>
    <t>NUM</t>
  </si>
  <si>
    <t>DEN</t>
  </si>
  <si>
    <t>EVALUACIÓN CUALITATIVA</t>
  </si>
  <si>
    <t>Este formato se genera desde el sistema   http://presupuesto.sonora.gob.mx</t>
  </si>
  <si>
    <t>ACTIVIDADES</t>
  </si>
  <si>
    <t>COMPONENTES</t>
  </si>
  <si>
    <t>PROPÓSITO</t>
  </si>
  <si>
    <t>FIN</t>
  </si>
  <si>
    <t>(Fuentes)</t>
  </si>
  <si>
    <t>Frecuencia</t>
  </si>
  <si>
    <t>Fórmula</t>
  </si>
  <si>
    <t>(Objetivos)</t>
  </si>
  <si>
    <t>Supuestos</t>
  </si>
  <si>
    <t>Medios de verificación</t>
  </si>
  <si>
    <t>Resumen narrativo</t>
  </si>
  <si>
    <t>Beneficiarios:</t>
  </si>
  <si>
    <t>Reto del PED:</t>
  </si>
  <si>
    <t>Eje del PED:</t>
  </si>
  <si>
    <t>Programa Presupuestario:</t>
  </si>
  <si>
    <t>Dependencia y/o Entidad:</t>
  </si>
  <si>
    <t xml:space="preserve">Clasificación Económica de los Ingresos , de los Gastos y del Financiamiento  </t>
  </si>
  <si>
    <t>31 de diciembre de 2020</t>
  </si>
  <si>
    <t>Exceso o Insuficiencia en la Actualización de la Hacienda Pública / Patrimonio Neto de 2020</t>
  </si>
  <si>
    <t>Hacienda Pública / Patrimonio Neto Final de 2021</t>
  </si>
  <si>
    <t>Monto pagado de la inversión al XX de XXXXXX de 2021 (k)</t>
  </si>
  <si>
    <t>Monto pagado de la inversión actualizado al XX de XXXXXX de 2021 (l)</t>
  </si>
  <si>
    <t>Saldo pendiente por pagar de la inversión al XX de XXXXXX de 2021 (m = g – l)</t>
  </si>
  <si>
    <r>
      <t>X</t>
    </r>
    <r>
      <rPr>
        <vertAlign val="superscript"/>
        <sz val="9"/>
        <color theme="1"/>
        <rFont val="Arial"/>
        <family val="2"/>
      </rPr>
      <t>†</t>
    </r>
    <r>
      <rPr>
        <sz val="12"/>
        <color theme="1"/>
        <rFont val="Times New Roman"/>
        <family val="1"/>
      </rPr>
      <t xml:space="preserve"> </t>
    </r>
    <r>
      <rPr>
        <sz val="7"/>
        <color theme="1"/>
        <rFont val="Arial"/>
        <family val="2"/>
      </rPr>
      <t>Refiere a la desagregación que obtuvieron las unidades administrativas o instancias competentes en materia de Contabilidad Gubernamental y de Ingresos, de cada orden de gobierno, del Clasificador por Rubros de Ingresos, armonizado a 2 dígitos, de acuerdo a sus necesidades en tercer y cuarto dígito, Clase y Concepto respectivamente.</t>
    </r>
  </si>
  <si>
    <r>
      <t>X</t>
    </r>
    <r>
      <rPr>
        <vertAlign val="superscript"/>
        <sz val="10"/>
        <color theme="1"/>
        <rFont val="Symbol"/>
        <family val="1"/>
        <charset val="2"/>
      </rPr>
      <t>*</t>
    </r>
    <r>
      <rPr>
        <sz val="10"/>
        <color theme="1"/>
        <rFont val="Verdana"/>
        <family val="2"/>
      </rPr>
      <t xml:space="preserve"> </t>
    </r>
    <r>
      <rPr>
        <sz val="7"/>
        <color theme="1"/>
        <rFont val="Arial"/>
        <family val="2"/>
      </rPr>
      <t>Refiere a la desagregación que obtuvieron las unidades administrativas o instancias competentes en materia de Contabilidad Gubernamental y de Ingresos, de cada orden de gobierno, del Clasificador por Rubros de Ingresos, armonizado a 2 dígitos, de acuerdo a sus necesidades en tercer y cuarto dígito, Clase y Concepto respectivamente.</t>
    </r>
  </si>
  <si>
    <t>TOTAL APLICACIONES FINANCIERAS</t>
  </si>
  <si>
    <t>Disminución de Patrimonio</t>
  </si>
  <si>
    <t>3.2.3</t>
  </si>
  <si>
    <t>3.2.2.2.4.3</t>
  </si>
  <si>
    <t>Fondos y Bienes de Terceros en Garantía y/o Administración</t>
  </si>
  <si>
    <t>3.2.2.2.4.2</t>
  </si>
  <si>
    <t>Pasivos Diferidos</t>
  </si>
  <si>
    <t>3.2.2.2.4.1</t>
  </si>
  <si>
    <t xml:space="preserve">Disminución de Otros Pasivos de Largo Plazo </t>
  </si>
  <si>
    <t>3.2.2.2.4</t>
  </si>
  <si>
    <t xml:space="preserve">Porción a Corto Plazo de Préstamos de la Deuda Pública Externa </t>
  </si>
  <si>
    <t>3.2.2.2.3.2.2</t>
  </si>
  <si>
    <t xml:space="preserve">Porción a Corto Plazo de Préstamos de la Deuda Pública Interna </t>
  </si>
  <si>
    <t>3.2.2.2.3.2.1</t>
  </si>
  <si>
    <t>Conversión de Préstamos de Largo Plazo en Corto Plazo</t>
  </si>
  <si>
    <t>3.2.2.2.3.2</t>
  </si>
  <si>
    <t>Porción de Corto Plazo de Títulos y Valores de la Deuda Pública Externa</t>
  </si>
  <si>
    <t>3.2.2.2.3.1.2</t>
  </si>
  <si>
    <t>Porción de Corto Plazo de Títulos y Valores de la Deuda Pública Interna</t>
  </si>
  <si>
    <t>3.2.2.2.3.1.1</t>
  </si>
  <si>
    <t xml:space="preserve">Conversión de Títulos y Valores de Largo Plazo en Corto Plazo </t>
  </si>
  <si>
    <t>3.2.2.2.3.1</t>
  </si>
  <si>
    <t>Conversión de Deuda Pública de Largo Plazo en Porción Circulante</t>
  </si>
  <si>
    <t>3.2.2.2.3</t>
  </si>
  <si>
    <t>Otros Documentos por Pagar</t>
  </si>
  <si>
    <t>3.2.2.2.2.3</t>
  </si>
  <si>
    <t>Documentos con Contratistas por Obras Públicas por Pagar</t>
  </si>
  <si>
    <t>3.2.2.2.2.2</t>
  </si>
  <si>
    <t>Documentos Comerciales por Pagar</t>
  </si>
  <si>
    <t>3.2.2.2.2.1</t>
  </si>
  <si>
    <t>Disminución de Documentos por Pagar a  Largo Plazo</t>
  </si>
  <si>
    <t>3.2.2.2.2</t>
  </si>
  <si>
    <t>Contratistas por Obras Públicas por Pagar</t>
  </si>
  <si>
    <t>3.2.2.2.1.2</t>
  </si>
  <si>
    <t>Proveedores por Pagar</t>
  </si>
  <si>
    <t>3.2.2.2.1.1</t>
  </si>
  <si>
    <t>Disminución de Cuentas por Pagar a Largo Plazo</t>
  </si>
  <si>
    <t xml:space="preserve">3.2.2.2.1 </t>
  </si>
  <si>
    <t>Disminución de Pasivos No Corrientes</t>
  </si>
  <si>
    <t>3.2.2.2</t>
  </si>
  <si>
    <t>3.2.2.1.4.3</t>
  </si>
  <si>
    <t>3.2.2.1.4.2</t>
  </si>
  <si>
    <t>3.2.2.1.4.1</t>
  </si>
  <si>
    <t xml:space="preserve">Disminución de Otros Pasivos de Corto Plazo </t>
  </si>
  <si>
    <t>3.2.2.1.4</t>
  </si>
  <si>
    <t xml:space="preserve">Amortización de la Porción Circulante de la Deuda Pública Externa de L.P. en Préstamos </t>
  </si>
  <si>
    <t>3.2.2.1.3.2.2</t>
  </si>
  <si>
    <t xml:space="preserve">Amortización de la Porción Circulante de la Deuda Pública Interna de L.P en Préstamos </t>
  </si>
  <si>
    <t>3.2.2.1.3.2.1</t>
  </si>
  <si>
    <t xml:space="preserve">Amortización de la Porción Circulante de la Deuda Pública de L.P. en Préstamos </t>
  </si>
  <si>
    <t>3.2.2.1.3.2</t>
  </si>
  <si>
    <t>Amortización de la Porción de la Deuda Pública Externa de L.P. En Títulos y Valores</t>
  </si>
  <si>
    <t>3.2.2.1.3.1.2</t>
  </si>
  <si>
    <t>Amortización de la Porción Circulante de la Deuda Pública Interna de L.P. en Títulos y Valores</t>
  </si>
  <si>
    <t>3.2.2.1.3.1.1</t>
  </si>
  <si>
    <t>Amortización de la Porción Circulante de la Deuda Pública de L.P. en Títulos y Valores</t>
  </si>
  <si>
    <t>3.2.2.1.3.1</t>
  </si>
  <si>
    <t>Amortización de la Porción Circulante de la Deuda Pública de Largo Plazo</t>
  </si>
  <si>
    <t>3.2.2.1.3</t>
  </si>
  <si>
    <t>Títulos y Valores de la Deuda Pública Externa</t>
  </si>
  <si>
    <t>3.2.2.1.2.5</t>
  </si>
  <si>
    <t>Títulos y Valores de la Deuda Pública Interna</t>
  </si>
  <si>
    <t>3.2.2.1.2.4</t>
  </si>
  <si>
    <t>3.2.2.1.2.3</t>
  </si>
  <si>
    <t>3.2.2.1.2.2</t>
  </si>
  <si>
    <t>3.2.2.1.2.1</t>
  </si>
  <si>
    <t>Disminución de Documentos por Pagar</t>
  </si>
  <si>
    <t>3.2.2.1.2</t>
  </si>
  <si>
    <t>Otras Cuentas por Pagar</t>
  </si>
  <si>
    <t>3.2.2.1.1.9</t>
  </si>
  <si>
    <t>Devoluciones de la Ley de Ingresos por Pagar</t>
  </si>
  <si>
    <t>3.2.2.1.1.8</t>
  </si>
  <si>
    <t>Retenciones y Contribuciones por Pagar</t>
  </si>
  <si>
    <t>3.2.2.1.1.7</t>
  </si>
  <si>
    <t>Intereses y Comisiones y otros gastos de la Deuda Pública por Pagar</t>
  </si>
  <si>
    <t>3.2.2.1.1.6</t>
  </si>
  <si>
    <t>Transferencias Otorgadas por Pagar</t>
  </si>
  <si>
    <t>3.2.2.1.1.5</t>
  </si>
  <si>
    <t>Participaciones y Aportaciones por Pagar</t>
  </si>
  <si>
    <t>3.2.2.1.1.4</t>
  </si>
  <si>
    <t>3.2.2.1.1.3</t>
  </si>
  <si>
    <t>3.2.2.1.1.2</t>
  </si>
  <si>
    <t>Servicios Personales por Pagar</t>
  </si>
  <si>
    <t>3.2.2.1.1.1</t>
  </si>
  <si>
    <t>Disminución de Cuentas por Pagar</t>
  </si>
  <si>
    <t>3.2.2.1.1</t>
  </si>
  <si>
    <t>Disminución de Pasivos Corrientes</t>
  </si>
  <si>
    <t>3.2.2.1</t>
  </si>
  <si>
    <t>Disminución de Pasivos</t>
  </si>
  <si>
    <t>3.2.2</t>
  </si>
  <si>
    <t>Otros Activos</t>
  </si>
  <si>
    <t>3.2.1.2.2.5</t>
  </si>
  <si>
    <t>3.2.1.2.2.4</t>
  </si>
  <si>
    <t>Otros Derechos a Recibir Efectivo y Equivalentes</t>
  </si>
  <si>
    <t>3.2.1.2.2.3</t>
  </si>
  <si>
    <t>Deudores Diversos</t>
  </si>
  <si>
    <t>3.2.1.2.2.2</t>
  </si>
  <si>
    <t>Documentos por Cobrar</t>
  </si>
  <si>
    <t>3.2.1.2.2.1</t>
  </si>
  <si>
    <t>Incremento de Otros Activos Financieros No Corrientes</t>
  </si>
  <si>
    <t>3.2.1.2.2</t>
  </si>
  <si>
    <t>Externos</t>
  </si>
  <si>
    <t xml:space="preserve">3.2.1.2.1.4.2 </t>
  </si>
  <si>
    <t>Internos</t>
  </si>
  <si>
    <t xml:space="preserve">3.2.1.2.1.4.1 </t>
  </si>
  <si>
    <t>3.2.1.2.1.4</t>
  </si>
  <si>
    <t>Compra de Obligaciones negociables</t>
  </si>
  <si>
    <t>3.2.1.2.1.3</t>
  </si>
  <si>
    <t>Compra de Títulos y Valores Representativos de la Deuda</t>
  </si>
  <si>
    <t>3.2.1.2.1.2</t>
  </si>
  <si>
    <t>3.2.1.2.1.1.2</t>
  </si>
  <si>
    <t>3.2.1.2.1.1.1</t>
  </si>
  <si>
    <t>Compra de Acciones y Participaciones de Capital</t>
  </si>
  <si>
    <t>3.2.1.2.1.1</t>
  </si>
  <si>
    <t>Inversiones Financieras a Largo Plazo con Fines de Liquidez</t>
  </si>
  <si>
    <t>3.2.1.2.1</t>
  </si>
  <si>
    <t>Incremento de Activos Financieros No Corrientes</t>
  </si>
  <si>
    <t>3.2.1.2</t>
  </si>
  <si>
    <t>3.2.1.1.6.6</t>
  </si>
  <si>
    <t>Otros Derechos a Recibir Bienes y Servicios</t>
  </si>
  <si>
    <t>3.2.1.1.6.5</t>
  </si>
  <si>
    <t>Anticipo a Contratistas por Obras Públicas</t>
  </si>
  <si>
    <t>3.2.1.1.6.4</t>
  </si>
  <si>
    <t>Anticipo a Proveedores por Adquisición de Bienes Intangibles</t>
  </si>
  <si>
    <t>3.2.1.1.6.3</t>
  </si>
  <si>
    <t>Anticipo a Proveedores por Adquisición de Bienes Inmuebles y Muebles</t>
  </si>
  <si>
    <t>3.2.1.1.6.2</t>
  </si>
  <si>
    <t>Anticipo a Proveedores por Adquisición de Bienes y Prestación de Servicios</t>
  </si>
  <si>
    <t>3.2.1.1.6.1</t>
  </si>
  <si>
    <t>Incremento de Otros Activos Financieros Corrientes</t>
  </si>
  <si>
    <t>3.2.1.1.6</t>
  </si>
  <si>
    <t>Préstamos Otorgados de Corto Plazo</t>
  </si>
  <si>
    <t>3.2.1.1.5</t>
  </si>
  <si>
    <t>Otros Derechos a Recibir Efectivo o Equivalentes</t>
  </si>
  <si>
    <t>3.2.1.1.4.1</t>
  </si>
  <si>
    <t>Incremento de Documentos por Cobrar</t>
  </si>
  <si>
    <t>3.2.1.1.4</t>
  </si>
  <si>
    <t>Deudores por Anticipos de Tesorería</t>
  </si>
  <si>
    <t>3.2.1.1.3.4</t>
  </si>
  <si>
    <t>Ingresos por Recuperar</t>
  </si>
  <si>
    <t>3.2.1.1.3.3</t>
  </si>
  <si>
    <t>Deudores Diversos por Cobrar</t>
  </si>
  <si>
    <t>3.2.1.1.3.2</t>
  </si>
  <si>
    <t>Cuentas por Cobrar</t>
  </si>
  <si>
    <t>3.2.1.1.3.1</t>
  </si>
  <si>
    <t>Incremento de Cuentas por Cobrar</t>
  </si>
  <si>
    <t>3.2.1.1.3</t>
  </si>
  <si>
    <t>3.2.1.1.2.3</t>
  </si>
  <si>
    <t>3.2.1.1.2.2</t>
  </si>
  <si>
    <t>3.2.1.1.2.1</t>
  </si>
  <si>
    <t>Incremento de Inversiones Financieras de Corto Plazo (Derechos a recibir Efectivo o Equivalentes)</t>
  </si>
  <si>
    <t>3.2.1.1.2</t>
  </si>
  <si>
    <t>Otro Efectivo y Equivalentes</t>
  </si>
  <si>
    <t>3.2.1.1.1.7</t>
  </si>
  <si>
    <t>Depósitos de Fondo de Terceros en Garantía y/o Administración</t>
  </si>
  <si>
    <t>3.2.1.1.1.6</t>
  </si>
  <si>
    <t>Fondos con Afectación Específica</t>
  </si>
  <si>
    <t>3.2.1.1.1.5</t>
  </si>
  <si>
    <t>Inversiones Temporales ( Hasta 3 Meses)</t>
  </si>
  <si>
    <t>3.2.1.1.1.4</t>
  </si>
  <si>
    <t>Bancos / Dependencias y Otros</t>
  </si>
  <si>
    <t>3.2.1.1.1.3</t>
  </si>
  <si>
    <t>Bancos / Tesorería</t>
  </si>
  <si>
    <t>3.2.1.1.1.2</t>
  </si>
  <si>
    <t>Efectivo</t>
  </si>
  <si>
    <t>3.2.1.1.1.1</t>
  </si>
  <si>
    <t>Incremento de Caja y Bancos (Efectivo y Equivalentes)</t>
  </si>
  <si>
    <t>3.2.1.1.1</t>
  </si>
  <si>
    <t>Incremento de Activos Financieros Corrientes  (Circulantes)</t>
  </si>
  <si>
    <t>3.2.1.1</t>
  </si>
  <si>
    <t>Incremento de Activos Financieros</t>
  </si>
  <si>
    <t>3.2.1</t>
  </si>
  <si>
    <t>APLICACIONES FINANCIERAS    (Usos)</t>
  </si>
  <si>
    <t>TOTAL DE FUENTES FINANCIERAS</t>
  </si>
  <si>
    <t>Incremento de Patrimonio</t>
  </si>
  <si>
    <t>3.1.3</t>
  </si>
  <si>
    <t>3.1.2.2.5.3</t>
  </si>
  <si>
    <t>Fondos y Bienes de Terceros</t>
  </si>
  <si>
    <t>3.1.2.2.5.2</t>
  </si>
  <si>
    <t>3.1.2.2.5.1</t>
  </si>
  <si>
    <t>Incremento de Otros Pasivos a Largo Plazo</t>
  </si>
  <si>
    <t>3.1.2.2.5</t>
  </si>
  <si>
    <t>Obtención de Préstamos Externos</t>
  </si>
  <si>
    <t>3.1.2.2.4.2</t>
  </si>
  <si>
    <t>Obtención de Préstamos Internos</t>
  </si>
  <si>
    <t>3.1.2.2.4.1</t>
  </si>
  <si>
    <t>Obtención de Préstamos de la Deuda Pública a Largo Plazo</t>
  </si>
  <si>
    <t>3.1.2.2.4</t>
  </si>
  <si>
    <t>Colocación de Títulos y Valores de la Deuda Pública Externa</t>
  </si>
  <si>
    <t>3.1.2.2.3.2</t>
  </si>
  <si>
    <t>Colocación de Títulos y Valores de la Deuda Pública Interna</t>
  </si>
  <si>
    <t>3.1.2.2.3.1</t>
  </si>
  <si>
    <t>Colocación de Títulos y Valores a Largo Plazo</t>
  </si>
  <si>
    <t>3.1.2.2.3</t>
  </si>
  <si>
    <t>Otros documentos por Pagar</t>
  </si>
  <si>
    <t>3.1.2.2.2.3</t>
  </si>
  <si>
    <t>3.1.2.2.2.2</t>
  </si>
  <si>
    <t>3.1.2.2.2.1</t>
  </si>
  <si>
    <t>Incremento de Documentos por Pagar a Largo Plazo</t>
  </si>
  <si>
    <t>3.1.2.2.2</t>
  </si>
  <si>
    <t>3.1.2.2.1.2</t>
  </si>
  <si>
    <t xml:space="preserve">Proveedores por Pagar </t>
  </si>
  <si>
    <t>3.1.2.2.1.1</t>
  </si>
  <si>
    <t xml:space="preserve">Incremento de Cuentas por Pagar a Largo Plazo </t>
  </si>
  <si>
    <t>3.1.2.2.1</t>
  </si>
  <si>
    <t xml:space="preserve">Incremento de Pasivo No Corrientes </t>
  </si>
  <si>
    <t>3.1.2.2</t>
  </si>
  <si>
    <t>3.1.2.1.4.3</t>
  </si>
  <si>
    <t xml:space="preserve">3.1.2.1.4.2 </t>
  </si>
  <si>
    <t>3.1.2.1.4.1</t>
  </si>
  <si>
    <t>Incremento de Otros Pasivos de Corto Plazo</t>
  </si>
  <si>
    <t>3.1.2.1.4</t>
  </si>
  <si>
    <t>Porción a Corto Plazo de Préstamos de la Deuda Pública Externa de L.P.</t>
  </si>
  <si>
    <t>3.1.2.1.3.2.2</t>
  </si>
  <si>
    <t>Porción a Corto Plazo de Préstamos de la Deuda Pública Interna de L.P.</t>
  </si>
  <si>
    <t>3.1.2.1.3.2.1</t>
  </si>
  <si>
    <t>3.1.2.1.3.2</t>
  </si>
  <si>
    <t>Porción de Corto Plazo de Títulos y Valores de la Deuda Pública Externa de L.P.</t>
  </si>
  <si>
    <t>3.1.2.1.3.1.2</t>
  </si>
  <si>
    <t>Porción de Corto Plazo de Títulos y Valores de la Deuda Pública Interna de L.P.</t>
  </si>
  <si>
    <t>3.1.2.1.3.1.1</t>
  </si>
  <si>
    <t>Conversión de Títulos y Valores de Largo Plazo en Corto Plazo</t>
  </si>
  <si>
    <t>3.1.2.1.3.1</t>
  </si>
  <si>
    <t>Conversión de Deuda Pública a Largo Plazo en Porción Circulante</t>
  </si>
  <si>
    <t>3.1.2.1.3</t>
  </si>
  <si>
    <t>3.1.2.1.2.5</t>
  </si>
  <si>
    <t>3.1.2.1.2.4</t>
  </si>
  <si>
    <t>3.1.2.1.2.3</t>
  </si>
  <si>
    <t>3.1.2.1.2.2</t>
  </si>
  <si>
    <t>3.1.2.1.2.1</t>
  </si>
  <si>
    <t>Incremento de Documentos por Pagar</t>
  </si>
  <si>
    <t>3.1.2.1.2</t>
  </si>
  <si>
    <t>3.1.2.1.1.9</t>
  </si>
  <si>
    <t>Devoluciones de Contribuciones por Pagar</t>
  </si>
  <si>
    <t>3.1.2.1.1.8</t>
  </si>
  <si>
    <t>3.1.2.1.1.7</t>
  </si>
  <si>
    <t>Intereses y Comisiones por Pagar</t>
  </si>
  <si>
    <t>3.1.2.1.1.6</t>
  </si>
  <si>
    <t>3.1.2.1.1.5</t>
  </si>
  <si>
    <t>3.1.2.1.1.4</t>
  </si>
  <si>
    <t>3.1.2.1.1.3</t>
  </si>
  <si>
    <t>3.1.2.1.1.2</t>
  </si>
  <si>
    <t>3.1.2.1.1.1</t>
  </si>
  <si>
    <t>Incremento de Cuentas por Pagar</t>
  </si>
  <si>
    <t>3.1.2.1.1</t>
  </si>
  <si>
    <t>Incremento de Pasivos Corrientes</t>
  </si>
  <si>
    <t>3.1.2.1</t>
  </si>
  <si>
    <t>Incremento de Pasivos</t>
  </si>
  <si>
    <t xml:space="preserve">3.1.2 </t>
  </si>
  <si>
    <t>3.1.1.2.2.5</t>
  </si>
  <si>
    <t>3.1.1.2.2.4</t>
  </si>
  <si>
    <t>3.1.1.2.2.3</t>
  </si>
  <si>
    <t>3.1.1.2.2.2</t>
  </si>
  <si>
    <t>3.1.1.2.2.1</t>
  </si>
  <si>
    <t>Disminución de Otros Activos Financieros No Corrientes</t>
  </si>
  <si>
    <t>3.1.1.2.2</t>
  </si>
  <si>
    <t>3.1.1.2.1.4.2</t>
  </si>
  <si>
    <t>3.1.1.2.1.4.1</t>
  </si>
  <si>
    <t>Recuperación de Préstamos</t>
  </si>
  <si>
    <t>3.1.1.2.1.4</t>
  </si>
  <si>
    <t xml:space="preserve">Venta de Obligaciones Negociables </t>
  </si>
  <si>
    <t>3.1.1.2.1.3</t>
  </si>
  <si>
    <t>Venta de Títulos y Valores Representativos de la Deuda</t>
  </si>
  <si>
    <t>3.1.1.2.1.2</t>
  </si>
  <si>
    <t>3.1.1.2.1.1.2</t>
  </si>
  <si>
    <t>3.1.1.2.1.1.1</t>
  </si>
  <si>
    <t>Venta de Acciones y Participaciones de Capital</t>
  </si>
  <si>
    <t>3.1.1.2.1.1</t>
  </si>
  <si>
    <t xml:space="preserve">Recuperación de Inversiones Financieras a Largo Plazo con Fines de Liquidez </t>
  </si>
  <si>
    <t>3.1.1.2.1</t>
  </si>
  <si>
    <t>Disminución de Activos Financieros No Corrientes</t>
  </si>
  <si>
    <t>3.1.1.2</t>
  </si>
  <si>
    <t>Disminución de Otros Activos Circulantes</t>
  </si>
  <si>
    <t>3.1.1.1.6.6</t>
  </si>
  <si>
    <t>Otros Derechos a Recibir Bienes o Servicios</t>
  </si>
  <si>
    <t>3.1.1.1.6.5</t>
  </si>
  <si>
    <t>3.1.1.1.6.4</t>
  </si>
  <si>
    <t>3.1.1.1.6.3</t>
  </si>
  <si>
    <t>3.1.1.1.6.2</t>
  </si>
  <si>
    <t>3.1.1.1.6.1</t>
  </si>
  <si>
    <t xml:space="preserve">Disminución de Otros Activos Financieros Corrientes </t>
  </si>
  <si>
    <t>3.1.1.1.6</t>
  </si>
  <si>
    <t>Recuperación de Préstamos Otorgados de Corto Plazo</t>
  </si>
  <si>
    <t>3.1.1.1.5</t>
  </si>
  <si>
    <t>3.1.1.1.4.1</t>
  </si>
  <si>
    <t xml:space="preserve">Disminución de Documentos por Cobrar </t>
  </si>
  <si>
    <t>3.1.1.1.4</t>
  </si>
  <si>
    <t>Deudores por Anticipos de la Tesorería</t>
  </si>
  <si>
    <t>3.1.1.1.3.4</t>
  </si>
  <si>
    <t>3.1.1.1.3.3</t>
  </si>
  <si>
    <t>3.1.1.1.3.2</t>
  </si>
  <si>
    <t>3.1.1.1.3.1</t>
  </si>
  <si>
    <t>Disminución de Cuentas por Cobrar</t>
  </si>
  <si>
    <t>3.1.1.1.3</t>
  </si>
  <si>
    <t>3.1.1.1.2.3</t>
  </si>
  <si>
    <t xml:space="preserve">Acciones y Participaciones de Capital </t>
  </si>
  <si>
    <t>3.1.1.1.2.2</t>
  </si>
  <si>
    <t>3.1.1.1.2.1</t>
  </si>
  <si>
    <t>Disminución de Inversiones Financieras de Corto Plazo (Derechos a Recibir Efectivo o Equivalentes)</t>
  </si>
  <si>
    <t>3.1.1.1.2</t>
  </si>
  <si>
    <t>3.1.1.1.1.7</t>
  </si>
  <si>
    <t>Depósitos de Fondos de Terceros en garantía y Administración</t>
  </si>
  <si>
    <t>3.1.1.1.1.6</t>
  </si>
  <si>
    <t>3.1.1.1.1.5</t>
  </si>
  <si>
    <t>Inversiones Temporales (Hasta 3 meses)</t>
  </si>
  <si>
    <t>3.1.1.1.1.4</t>
  </si>
  <si>
    <t>3.1.1.1.1.3</t>
  </si>
  <si>
    <t>3.1.1.1.1.2</t>
  </si>
  <si>
    <t>3.1.1.1.1.1</t>
  </si>
  <si>
    <t>Disminución de Caja y Bancos (Efectivo y Equivalentes)</t>
  </si>
  <si>
    <t>3.1.1.1.1</t>
  </si>
  <si>
    <t>Disminución de Activos Financieros Corrientes (Circulantes)</t>
  </si>
  <si>
    <t>3.1.1.1</t>
  </si>
  <si>
    <t>Disminución de Activos Financieros</t>
  </si>
  <si>
    <t>3.1.1</t>
  </si>
  <si>
    <t>FUENTES FINANCIERAS</t>
  </si>
  <si>
    <t>FINANCIAMIENTO</t>
  </si>
  <si>
    <t>TOTAL DEL GASTO</t>
  </si>
  <si>
    <t>Externa</t>
  </si>
  <si>
    <t>2.2.7.4.2</t>
  </si>
  <si>
    <t>Sector Privado</t>
  </si>
  <si>
    <t>2.2.7.4.1.2</t>
  </si>
  <si>
    <t>Sector Público</t>
  </si>
  <si>
    <t>2.2.7.4.1.1</t>
  </si>
  <si>
    <t>Interna</t>
  </si>
  <si>
    <t>2.2.7.4.1</t>
  </si>
  <si>
    <t xml:space="preserve">2.2.7.4 </t>
  </si>
  <si>
    <t>Obligaciones Negociables Adquiridas con Fines de Política Económica</t>
  </si>
  <si>
    <t>2.2.7.3</t>
  </si>
  <si>
    <t>Valores Representativos de Deuda Adquiridos con Fines de Política Económica</t>
  </si>
  <si>
    <t>2.2.7.2</t>
  </si>
  <si>
    <t>2.2.7.1.2</t>
  </si>
  <si>
    <t>2.2.7.1.1.2</t>
  </si>
  <si>
    <t>2.2.7.1.1.1</t>
  </si>
  <si>
    <t>2.2.7.1.1</t>
  </si>
  <si>
    <t>2.2.7.1</t>
  </si>
  <si>
    <t>Inversión Financiera con Fines de Política Económica</t>
  </si>
  <si>
    <t>2.2.7</t>
  </si>
  <si>
    <t>Al Sector Privado Externo</t>
  </si>
  <si>
    <t>2.2.6.3.3</t>
  </si>
  <si>
    <t>A Organismos Internacionales</t>
  </si>
  <si>
    <t>2.2.6.3.2</t>
  </si>
  <si>
    <t>A Gobiernos Extranjeros</t>
  </si>
  <si>
    <t>2.2.6.3.1</t>
  </si>
  <si>
    <t>Al Sector Externo</t>
  </si>
  <si>
    <t>2.2.6.3</t>
  </si>
  <si>
    <t>A Municipios</t>
  </si>
  <si>
    <t>2.2.6.2.3</t>
  </si>
  <si>
    <t>A Entidades Federativas</t>
  </si>
  <si>
    <t>2.2.6.2.2</t>
  </si>
  <si>
    <t>Transferencias de Fideicomisos, Mandatos y Contratos análogos</t>
  </si>
  <si>
    <t>2.1.6.2.1.3</t>
  </si>
  <si>
    <t>Transferencias al resto del sector público</t>
  </si>
  <si>
    <t>2.1.6.2.1.2</t>
  </si>
  <si>
    <t xml:space="preserve">Transferencias Internas y Asignaciones </t>
  </si>
  <si>
    <t>2.1.6.2.1.1</t>
  </si>
  <si>
    <t>A la Federación</t>
  </si>
  <si>
    <t>2.2.6.2.1</t>
  </si>
  <si>
    <t>Al Sector Público</t>
  </si>
  <si>
    <t>2.2.6.2</t>
  </si>
  <si>
    <t>2.2.6.1.4</t>
  </si>
  <si>
    <t>Instituciones de Interés Público</t>
  </si>
  <si>
    <t>2.2.6.1.3</t>
  </si>
  <si>
    <t>Ayuda a Instituciones</t>
  </si>
  <si>
    <t>2.2.6.1.2</t>
  </si>
  <si>
    <t>Ayuda a Personas</t>
  </si>
  <si>
    <t>2.2.6.1.1</t>
  </si>
  <si>
    <t>Al Sector Privado</t>
  </si>
  <si>
    <t>2.2.6.1</t>
  </si>
  <si>
    <t>Transferencias y Asignaciones y Donativos de Capital Otorgados</t>
  </si>
  <si>
    <t>2.2.6</t>
  </si>
  <si>
    <t>Otros Activos Intangibles No Producidos</t>
  </si>
  <si>
    <t>2.2.5.2.4</t>
  </si>
  <si>
    <t>Fondos de Comercio Adquiridos</t>
  </si>
  <si>
    <t>2.2.5.2.3</t>
  </si>
  <si>
    <t>Arrendamientos Operativos Comerciales</t>
  </si>
  <si>
    <t>2.2.5.2.2</t>
  </si>
  <si>
    <t>Derechos Patentados</t>
  </si>
  <si>
    <t>2.2.5.2.1</t>
  </si>
  <si>
    <t>Activos Intangibles No Producidos  (MEFP 7.78)</t>
  </si>
  <si>
    <t>2.2.5.2</t>
  </si>
  <si>
    <t>Otros Activos de Origen Natural</t>
  </si>
  <si>
    <t>2.2.5.1.5</t>
  </si>
  <si>
    <t>Recursos Hídricos</t>
  </si>
  <si>
    <t>2.2.5.1.4</t>
  </si>
  <si>
    <t>Recursos Biológicos No Cultivados</t>
  </si>
  <si>
    <t>2.2.5.1.3</t>
  </si>
  <si>
    <t>Recursos Minerales y Energéticos</t>
  </si>
  <si>
    <t>2.2.5.1.2</t>
  </si>
  <si>
    <t>Tierras y Terrenos  (MEFP 7.70)</t>
  </si>
  <si>
    <t>2.2.5.1.1</t>
  </si>
  <si>
    <t>Activos Intangibles No Producidos de Origen Natural</t>
  </si>
  <si>
    <t>2.2.5.1</t>
  </si>
  <si>
    <t>Activos No Producidos</t>
  </si>
  <si>
    <t>2.2.5</t>
  </si>
  <si>
    <t>Otros Objetos de Valor</t>
  </si>
  <si>
    <t>2.2.4.3</t>
  </si>
  <si>
    <t>Antigüedades y Otros Objetos de Arte</t>
  </si>
  <si>
    <t>2.2.4.2</t>
  </si>
  <si>
    <t>Metales y Piedras Preciosas</t>
  </si>
  <si>
    <t>2.2.4.1</t>
  </si>
  <si>
    <t>Objetos de Valor</t>
  </si>
  <si>
    <t>2.2.4</t>
  </si>
  <si>
    <t xml:space="preserve">Existencias de Materiales de Seguridad y Defensa </t>
  </si>
  <si>
    <t>2.2.3.7</t>
  </si>
  <si>
    <t>Bienes en Tránsito</t>
  </si>
  <si>
    <t>2.2.3.6</t>
  </si>
  <si>
    <t>Bienes de Venta</t>
  </si>
  <si>
    <t>2.2.3.5</t>
  </si>
  <si>
    <t>Bienes Terminados</t>
  </si>
  <si>
    <t>2.2.3.4</t>
  </si>
  <si>
    <t>Trabajos en Curso</t>
  </si>
  <si>
    <t>2.2.3.3</t>
  </si>
  <si>
    <t>Materias Primas</t>
  </si>
  <si>
    <t>2.2.3.2</t>
  </si>
  <si>
    <t>2.2.3.1</t>
  </si>
  <si>
    <t>Incremento de Existencias</t>
  </si>
  <si>
    <t>2.2.3</t>
  </si>
  <si>
    <t>Otros Activos Fijos Intangibles</t>
  </si>
  <si>
    <t>2.2.2.5.5</t>
  </si>
  <si>
    <t>Originales para Esparcimiento, Literarios o Artísticos</t>
  </si>
  <si>
    <t>2.2.2.5.4</t>
  </si>
  <si>
    <t>Programas de Informática y Base de Datos</t>
  </si>
  <si>
    <t>2.2.2.5.3</t>
  </si>
  <si>
    <t>Exploración y Evaluación Minera</t>
  </si>
  <si>
    <t>2.2.2.5.2</t>
  </si>
  <si>
    <t>Investigación y Desarrollo</t>
  </si>
  <si>
    <t>2.2.2.5.1</t>
  </si>
  <si>
    <t>Activos Fijos Intangibles</t>
  </si>
  <si>
    <t>2.2.2.5</t>
  </si>
  <si>
    <t>Árboles, Cultivos y Otras Plantaciones que dan Productos Recurrentes</t>
  </si>
  <si>
    <t>2.2.2.4.2</t>
  </si>
  <si>
    <t>Ganado para Cría, Leche, Tiro, etc., que dan Productos Recurrentes</t>
  </si>
  <si>
    <t>2.2.2.4.1</t>
  </si>
  <si>
    <t>Activos Biológicos Cultivados</t>
  </si>
  <si>
    <t>2.2.2.4</t>
  </si>
  <si>
    <t xml:space="preserve">Equipo de Defensa y Seguridad </t>
  </si>
  <si>
    <t xml:space="preserve">2.2.2.3 </t>
  </si>
  <si>
    <t xml:space="preserve">Otra Maquinaria y Equipo </t>
  </si>
  <si>
    <t>2.2.2.2.3</t>
  </si>
  <si>
    <t xml:space="preserve">Equipo de Tecnología de la Información y Comunicaciones </t>
  </si>
  <si>
    <t>2.2.2.2.2</t>
  </si>
  <si>
    <t>Equipo de Transporte</t>
  </si>
  <si>
    <t>2.2.2.2.1</t>
  </si>
  <si>
    <t>Maquinaria y Equipo</t>
  </si>
  <si>
    <t>2.2.2.2</t>
  </si>
  <si>
    <t>Otras Estructuras</t>
  </si>
  <si>
    <t>2.2.2.1.3</t>
  </si>
  <si>
    <t>Edificios No Residenciales</t>
  </si>
  <si>
    <t>2.2.2.1.2</t>
  </si>
  <si>
    <t>Viviendas</t>
  </si>
  <si>
    <t>2.2.2.1.1</t>
  </si>
  <si>
    <t>Viviendas, Edificios y Estructuras</t>
  </si>
  <si>
    <t>2.2.2.1</t>
  </si>
  <si>
    <t>Activos Fijos (Formación Bruta de Capital Fijo)</t>
  </si>
  <si>
    <t>2.2.2</t>
  </si>
  <si>
    <t>Construcciones en Proceso</t>
  </si>
  <si>
    <t>2.2.1</t>
  </si>
  <si>
    <t>GASTOS DE CAPITAL</t>
  </si>
  <si>
    <t>Estimaciones por Pérdida o Deterioro a Largo Plazo</t>
  </si>
  <si>
    <t>2.1.8.4</t>
  </si>
  <si>
    <t>Estimaciones por Pérdida o Deterioro a Corto Plazo</t>
  </si>
  <si>
    <t>2.1.8.3</t>
  </si>
  <si>
    <t>2.1.8.2</t>
  </si>
  <si>
    <t>2.1.8.1</t>
  </si>
  <si>
    <t>Provisiones y Otras Estimaciones</t>
  </si>
  <si>
    <t>2.1.8</t>
  </si>
  <si>
    <t>2.1.7</t>
  </si>
  <si>
    <t xml:space="preserve">Impuesto sobre los Ingresos, la Riqueza y Otros a las Entidades Empresariales Públicas </t>
  </si>
  <si>
    <t>2.1.6</t>
  </si>
  <si>
    <t>2.1.5.3.3</t>
  </si>
  <si>
    <t>2.1.5.3.2</t>
  </si>
  <si>
    <t>2.1.5.3.1</t>
  </si>
  <si>
    <t>2.1.5.3</t>
  </si>
  <si>
    <t>2.1.5.2.3</t>
  </si>
  <si>
    <t>2.1.5.2.2</t>
  </si>
  <si>
    <t>Transferencias de Fideicomisos, Mandatos y Contratos Análogos</t>
  </si>
  <si>
    <t>2.1.5.2.1.4</t>
  </si>
  <si>
    <t>Organismos de la Seguridad Social</t>
  </si>
  <si>
    <t>2.1.5.2.1.3</t>
  </si>
  <si>
    <t>Transferencias del Resto del Sector Público</t>
  </si>
  <si>
    <t>2.1.5.2.1.2</t>
  </si>
  <si>
    <t>2.1.5.2.1.1</t>
  </si>
  <si>
    <t>2.1.5.2.1</t>
  </si>
  <si>
    <t>2.1.5.2</t>
  </si>
  <si>
    <t>Otras</t>
  </si>
  <si>
    <t>2.1.5.1.7</t>
  </si>
  <si>
    <t>Fideicomisos, Mandatos y Contratos Análogos</t>
  </si>
  <si>
    <t>2.1.5.1.6</t>
  </si>
  <si>
    <t>2.1.5.1.5</t>
  </si>
  <si>
    <t xml:space="preserve">2.1.5.1.4 </t>
  </si>
  <si>
    <t>2.1.5.1.3</t>
  </si>
  <si>
    <t>Becas</t>
  </si>
  <si>
    <t>2.1.5.1.2</t>
  </si>
  <si>
    <t>2.1.5.1.1</t>
  </si>
  <si>
    <t xml:space="preserve">2.1.5.1 </t>
  </si>
  <si>
    <t xml:space="preserve">Transferencias, Asignaciones y Donativos Corrientes Otorgados </t>
  </si>
  <si>
    <t>2.1.5</t>
  </si>
  <si>
    <t>A Entidades Empresariales Financieras</t>
  </si>
  <si>
    <t>2.1.4.2.2</t>
  </si>
  <si>
    <t>A Entidades Empresariales No Financieras</t>
  </si>
  <si>
    <t>2.1.4.2.1</t>
  </si>
  <si>
    <t>A Entidades Empresariales del Sector Público</t>
  </si>
  <si>
    <t>2.1.4.2</t>
  </si>
  <si>
    <t>2.1.4.1.2</t>
  </si>
  <si>
    <t>A Entidades Empresariales no Financieras</t>
  </si>
  <si>
    <t>2.1.4.1.1</t>
  </si>
  <si>
    <t xml:space="preserve">A Entidades Empresariales del Sector Privado </t>
  </si>
  <si>
    <t>2.1.4.1</t>
  </si>
  <si>
    <t>Subsidios y Subvenciones a Empresas (MEFP 6.61)</t>
  </si>
  <si>
    <t>2.1.4</t>
  </si>
  <si>
    <t>Arrendamientos de Tierras y Terrenos  (MEFP 6.81)</t>
  </si>
  <si>
    <t>2.1.3.2.2</t>
  </si>
  <si>
    <t>Dividendos y Retiros de las Cuasisociedades</t>
  </si>
  <si>
    <t>2.1.3.2.1</t>
  </si>
  <si>
    <t>Gastos de la Propiedad Distintos de Intereses</t>
  </si>
  <si>
    <t>2.1.3.2</t>
  </si>
  <si>
    <t>Intereses de la Deuda Externa</t>
  </si>
  <si>
    <t>2.1.3.1.2</t>
  </si>
  <si>
    <t>Intereses de la Deuda Interna</t>
  </si>
  <si>
    <t>2.1.3.1.1</t>
  </si>
  <si>
    <t>Intereses</t>
  </si>
  <si>
    <t>2.1.3.1</t>
  </si>
  <si>
    <t>Gasto de la Propiedad</t>
  </si>
  <si>
    <t>2.1.3</t>
  </si>
  <si>
    <t>Prestaciones de la Seguridad Social  (MEFP 6.69)</t>
  </si>
  <si>
    <t>2.1.2</t>
  </si>
  <si>
    <t>Impuestos sobre los Productos, la Producción y las Importaciones de las Entidades Empresariales</t>
  </si>
  <si>
    <t>2.1.1.6</t>
  </si>
  <si>
    <t>Estimaciones por Deterioro de Inventarios</t>
  </si>
  <si>
    <t>2.1.1.5</t>
  </si>
  <si>
    <t>Depreciación y Amortización</t>
  </si>
  <si>
    <t>2.1.1.4</t>
  </si>
  <si>
    <t>Variación de Existencias (Disminución (+) Incremento (-))</t>
  </si>
  <si>
    <t>2.1.1.3</t>
  </si>
  <si>
    <t>Compra de Bienes y Servicios</t>
  </si>
  <si>
    <t>2.1.1.2</t>
  </si>
  <si>
    <t>Impuestos sobre Nóminas</t>
  </si>
  <si>
    <t xml:space="preserve">2.1.1.1.3 </t>
  </si>
  <si>
    <t>Contribuciones Sociales</t>
  </si>
  <si>
    <t>2.1.1.1.2</t>
  </si>
  <si>
    <t>Sueldos y Salarios</t>
  </si>
  <si>
    <t>2.1.1.1.1</t>
  </si>
  <si>
    <t>Remuneraciones</t>
  </si>
  <si>
    <t>2.1.1.1</t>
  </si>
  <si>
    <t>Gastos de Consumo de los Entes del Gobierno General/ Gastos de Explotación de las Entidades Empresariales</t>
  </si>
  <si>
    <t>2.1.1</t>
  </si>
  <si>
    <t>GASTOS CORRIENTES</t>
  </si>
  <si>
    <t>GASTOS</t>
  </si>
  <si>
    <t>TOTAL DE INGRESOS</t>
  </si>
  <si>
    <t>Recuperación de Préstamos Realizados con Fines de Política</t>
  </si>
  <si>
    <t>1.2.5.4</t>
  </si>
  <si>
    <t>Venta de Obligaciones Negociables Adquiridas con Fines de Política</t>
  </si>
  <si>
    <t>1.2.5.3</t>
  </si>
  <si>
    <t>Valores Representativos de Deuda Adquiridos con Fines de Política</t>
  </si>
  <si>
    <t>1.2.5.2</t>
  </si>
  <si>
    <t>Venta de Acciones y Participaciones de Capital Adquiridas con Fines de Política</t>
  </si>
  <si>
    <t>1.2.5.1</t>
  </si>
  <si>
    <t>Recuperación de Inversiones Financieras Realizadas con Fines de Política</t>
  </si>
  <si>
    <t>1.2.5</t>
  </si>
  <si>
    <t>Del Sector Privado Externo</t>
  </si>
  <si>
    <t>1.2.4.3.3</t>
  </si>
  <si>
    <t>De Organismos Internacionales</t>
  </si>
  <si>
    <t>1.2.4.3.2</t>
  </si>
  <si>
    <t>De Gobiernos Extranjeros</t>
  </si>
  <si>
    <t>1.2.4.3.1</t>
  </si>
  <si>
    <t>Del Sector Externo</t>
  </si>
  <si>
    <t>1.2.4.3</t>
  </si>
  <si>
    <t>De Municipios</t>
  </si>
  <si>
    <t>1.2.4.2.3</t>
  </si>
  <si>
    <t>De Entidades Federativas</t>
  </si>
  <si>
    <t xml:space="preserve">1.2.4.2.2 </t>
  </si>
  <si>
    <t>1.2.4.2.1.4</t>
  </si>
  <si>
    <t>1.2.4.2.1.3</t>
  </si>
  <si>
    <t>1.2.4.2.1.2</t>
  </si>
  <si>
    <t>1.2.4.2.1.1</t>
  </si>
  <si>
    <t xml:space="preserve">De la Federación </t>
  </si>
  <si>
    <t>1.2.4.2.1</t>
  </si>
  <si>
    <t>Del Sector Público</t>
  </si>
  <si>
    <t>1.2.4.2</t>
  </si>
  <si>
    <t>Del Sector Privado</t>
  </si>
  <si>
    <t xml:space="preserve">1.2.4.1 </t>
  </si>
  <si>
    <t>Transferencias, Asignaciones y Donativos de Capital Recibidas</t>
  </si>
  <si>
    <t>1.2.4</t>
  </si>
  <si>
    <t>1.2.3.4</t>
  </si>
  <si>
    <t>Otras Estimaciones por pérdida o deterioro</t>
  </si>
  <si>
    <t>1.2.3.3</t>
  </si>
  <si>
    <t>1.2.3.2</t>
  </si>
  <si>
    <t>1.2.3.1</t>
  </si>
  <si>
    <t>Incremento de la Depreciación, Amortización, Estimaciones y Provisiones Acumuladas</t>
  </si>
  <si>
    <t>1.2.3</t>
  </si>
  <si>
    <t>Existencias de Material de Seguridad y Defensa</t>
  </si>
  <si>
    <t>1.2.2.7</t>
  </si>
  <si>
    <t>Bienes en tránsito</t>
  </si>
  <si>
    <t>1.2.2.6</t>
  </si>
  <si>
    <t>Bienes para venta</t>
  </si>
  <si>
    <t>1.2.2.5</t>
  </si>
  <si>
    <t>1.2.2.4</t>
  </si>
  <si>
    <t>1.2.2.3</t>
  </si>
  <si>
    <t>1.2.2.2</t>
  </si>
  <si>
    <t>1.2.2.1</t>
  </si>
  <si>
    <t>Disminución de Existencias</t>
  </si>
  <si>
    <t>1.2.2</t>
  </si>
  <si>
    <t>Venta de Activos No Producidos</t>
  </si>
  <si>
    <t>1.2.1.3</t>
  </si>
  <si>
    <t>Venta de Objetos de Valor</t>
  </si>
  <si>
    <t>1.2.1.2</t>
  </si>
  <si>
    <t>Venta de Activos Fijos</t>
  </si>
  <si>
    <t>1.2.1.1</t>
  </si>
  <si>
    <t>Venta (Disposición) de Activos</t>
  </si>
  <si>
    <t>1.2.1</t>
  </si>
  <si>
    <t>INGRESOS DE CAPITAL</t>
  </si>
  <si>
    <t>1.1.9</t>
  </si>
  <si>
    <t>1.1.8.3.3</t>
  </si>
  <si>
    <t>1.1.8.3.2</t>
  </si>
  <si>
    <t>1.1.8.3.1</t>
  </si>
  <si>
    <t>1.1.8.3</t>
  </si>
  <si>
    <t>1.1.8.2.3</t>
  </si>
  <si>
    <t>1.1.8.2.2</t>
  </si>
  <si>
    <t>1.1.8.2.1.4</t>
  </si>
  <si>
    <t>1.1.8.2.1.3</t>
  </si>
  <si>
    <t>1.1.8.2.1.2</t>
  </si>
  <si>
    <t>1.1.8.2.1.1</t>
  </si>
  <si>
    <t>De la Federación</t>
  </si>
  <si>
    <t>1.1.8.2.1</t>
  </si>
  <si>
    <t>1.1.8.2</t>
  </si>
  <si>
    <t>1.1.8.1</t>
  </si>
  <si>
    <t>Transferencias, Asignaciones y Donativos Corrientes Recibidos</t>
  </si>
  <si>
    <t xml:space="preserve">1.1.8 </t>
  </si>
  <si>
    <t>Subsidios y Subvenciones Recibidos por Entidades Empresariales Públicas Financieras</t>
  </si>
  <si>
    <t>1.1.7.2</t>
  </si>
  <si>
    <t>Subsidios y Subvenciones Recibidos por Entidades Empresariales Públicas No Financieras</t>
  </si>
  <si>
    <t>1.1.7.1</t>
  </si>
  <si>
    <t>Subsidios y Subvenciones Recibidos por Entidades Empresariales Públicas</t>
  </si>
  <si>
    <t>1.1.7</t>
  </si>
  <si>
    <t>Derechos Administrativos</t>
  </si>
  <si>
    <t>1.1.6.3</t>
  </si>
  <si>
    <t>Venta de Establecimientos de Mercado</t>
  </si>
  <si>
    <t>1.1.6.2</t>
  </si>
  <si>
    <t>Venta de Establecimientos No de Mercado</t>
  </si>
  <si>
    <t>1.1.6.1</t>
  </si>
  <si>
    <t>Venta de Bienes y Servicios de Entidades del Gobierno General / Ingresos de Explotación de Entidades Empresariales</t>
  </si>
  <si>
    <t xml:space="preserve">1.1.6 </t>
  </si>
  <si>
    <t>Otros</t>
  </si>
  <si>
    <t>1.1.5.4</t>
  </si>
  <si>
    <t>Arrendamiento de Tierras y Terrenos</t>
  </si>
  <si>
    <t>1.1.5.3</t>
  </si>
  <si>
    <t>1.1.5.2</t>
  </si>
  <si>
    <t>1.1.5.1.2</t>
  </si>
  <si>
    <t>1.1.5.1.1</t>
  </si>
  <si>
    <t>1.1.5.1</t>
  </si>
  <si>
    <t>Rentas de la Propiedad</t>
  </si>
  <si>
    <t>1.1.5</t>
  </si>
  <si>
    <t>Aprovechamientos Corrientes No Incluidos en Otros Conceptos</t>
  </si>
  <si>
    <t>1.1.4.3</t>
  </si>
  <si>
    <t>Productos Corrientes No Incluidos en Otros Conceptos</t>
  </si>
  <si>
    <t>1.1.4.2</t>
  </si>
  <si>
    <t>Derechos No Incluidos en Otros Conceptos</t>
  </si>
  <si>
    <t>1.1.4.1</t>
  </si>
  <si>
    <t>Derechos, Productos y Aprovechamientos Corrientes</t>
  </si>
  <si>
    <t>1.1.4</t>
  </si>
  <si>
    <t>1.1.3</t>
  </si>
  <si>
    <t>Contribuciones no Clasificables</t>
  </si>
  <si>
    <t xml:space="preserve">1.1.2.4 </t>
  </si>
  <si>
    <t>Contribuciones de los Trabajadores Por Cuenta Propia o No Empleados</t>
  </si>
  <si>
    <t xml:space="preserve">1.1.2.3 </t>
  </si>
  <si>
    <t>Contribuciones de los Empleadores</t>
  </si>
  <si>
    <t>1.1.2.2</t>
  </si>
  <si>
    <t>Contribuciones de los Empleados</t>
  </si>
  <si>
    <t>1.1.2.1</t>
  </si>
  <si>
    <t xml:space="preserve">Contribuciones a la Seguridad Social  </t>
  </si>
  <si>
    <t>1.1.2</t>
  </si>
  <si>
    <t>Accesorios</t>
  </si>
  <si>
    <t>1.1.1.9</t>
  </si>
  <si>
    <t>Otros Impuestos</t>
  </si>
  <si>
    <t xml:space="preserve">1.1.1.8 </t>
  </si>
  <si>
    <t>Impuesto a los Rendimientos Petroleros</t>
  </si>
  <si>
    <t>1.1.1.7</t>
  </si>
  <si>
    <t>Impuestos Ecológicos</t>
  </si>
  <si>
    <t>1.1.1.6</t>
  </si>
  <si>
    <t>Impuesto a la Exportación</t>
  </si>
  <si>
    <t>1.1.1.5.2</t>
  </si>
  <si>
    <t xml:space="preserve">Impuesto a la Importación </t>
  </si>
  <si>
    <t>1.1.1.5.1</t>
  </si>
  <si>
    <t>Impuesto sobre el Comercio y las Transacciones Internacionales / Comercio Exterior</t>
  </si>
  <si>
    <t>1.1.1.5</t>
  </si>
  <si>
    <t>Otros Impuestos Sobre Bienes y Servicios</t>
  </si>
  <si>
    <t xml:space="preserve">1.1.1.4.1.3 </t>
  </si>
  <si>
    <t>Impuesto especial sobre Producción y Servicios</t>
  </si>
  <si>
    <t>1.1.1.4.1.2</t>
  </si>
  <si>
    <t>Impuesto al Valor Agregado</t>
  </si>
  <si>
    <t>1.1.1.4.1.1</t>
  </si>
  <si>
    <t>Impuesto sobre la Producción, el Consumo y las Transacciones</t>
  </si>
  <si>
    <t>1.1.1.4.1</t>
  </si>
  <si>
    <t>Impuesto sobre los Bienes y Servicios</t>
  </si>
  <si>
    <t>1.1.1.4</t>
  </si>
  <si>
    <t>Impuesto sobre la Propiedad</t>
  </si>
  <si>
    <t>1.1.1.3</t>
  </si>
  <si>
    <t>Impuesto sobre Nómina y Asimilables</t>
  </si>
  <si>
    <t>1.1.1.2.1</t>
  </si>
  <si>
    <t xml:space="preserve">Impuesto sobre Nómina y la Fuerza de Trabajo  </t>
  </si>
  <si>
    <t>1.1.1.2</t>
  </si>
  <si>
    <t>No Clasificables</t>
  </si>
  <si>
    <t>1.1.1.1.3</t>
  </si>
  <si>
    <t>Impuesto sobre los Ingresos</t>
  </si>
  <si>
    <t>1.1.1.1.2.1</t>
  </si>
  <si>
    <t>De Empresas y Otras Corporaciones (Personas Morales)</t>
  </si>
  <si>
    <t>1.1.1.1.2</t>
  </si>
  <si>
    <t>1.1.1.1.1.1</t>
  </si>
  <si>
    <t>De Personas Físicas</t>
  </si>
  <si>
    <t>1.1.1.1.1</t>
  </si>
  <si>
    <t xml:space="preserve">Impuesto sobre el Ingreso, las Utilidades y las Ganancias de Capital  </t>
  </si>
  <si>
    <t>1.1.1.1</t>
  </si>
  <si>
    <t>1.1.1</t>
  </si>
  <si>
    <t>INGRESOS CORRIENTES</t>
  </si>
  <si>
    <t>INGRESOS</t>
  </si>
  <si>
    <t xml:space="preserve">CLASIFICACION ECONOMICA DE LOS INGRESOS, DE LOS GASTOS Y DEL FINANCIAMIENTO </t>
  </si>
  <si>
    <t>CPCA-I-01</t>
  </si>
  <si>
    <t>Listado de Formatos CPCA "Evaluación Trimestral Contabilidad Armonizada"</t>
  </si>
  <si>
    <t>CPCA-I-02</t>
  </si>
  <si>
    <t>CPCA-I-03</t>
  </si>
  <si>
    <t>CPCA-I-04</t>
  </si>
  <si>
    <t>CPCA-I-05</t>
  </si>
  <si>
    <t>CPCA-I-06</t>
  </si>
  <si>
    <t>CPCA-I-07</t>
  </si>
  <si>
    <t>CPCA-I-08</t>
  </si>
  <si>
    <t>CPCA-I-09</t>
  </si>
  <si>
    <t>CPCA-I-10</t>
  </si>
  <si>
    <t>CPCA-I-11</t>
  </si>
  <si>
    <t>CPCA-I-12</t>
  </si>
  <si>
    <t>CPCA-II-01</t>
  </si>
  <si>
    <t>CPCA-II-02</t>
  </si>
  <si>
    <t>CPCA-II-03</t>
  </si>
  <si>
    <t>CPCA-II-04</t>
  </si>
  <si>
    <t>CPCA-II-05</t>
  </si>
  <si>
    <t>CPCA-II-06</t>
  </si>
  <si>
    <t>CPCA-II-07</t>
  </si>
  <si>
    <t>CPCA-II-08</t>
  </si>
  <si>
    <t>CPCA-II-09</t>
  </si>
  <si>
    <t>CPCA-II-10</t>
  </si>
  <si>
    <t>CPCA-II-11</t>
  </si>
  <si>
    <t>CPCA-II-12</t>
  </si>
  <si>
    <t>CPCA-II-13</t>
  </si>
  <si>
    <t>CPCA-II-14</t>
  </si>
  <si>
    <t>CPCA-II-15</t>
  </si>
  <si>
    <t>CPCA-II-16</t>
  </si>
  <si>
    <t>CPCA-II-17</t>
  </si>
  <si>
    <t>CPCA-III-01</t>
  </si>
  <si>
    <t>CPCA-III-02</t>
  </si>
  <si>
    <t>CPCA-III-03</t>
  </si>
  <si>
    <t>CPCA-III-04</t>
  </si>
  <si>
    <t>CPCA-III-05</t>
  </si>
  <si>
    <t>CPCA-IV-01</t>
  </si>
  <si>
    <t>CPCA-IV-02</t>
  </si>
  <si>
    <t>CPCA-IV-03</t>
  </si>
  <si>
    <t>CPCA-IV-04</t>
  </si>
  <si>
    <t>CPCA-IV-06</t>
  </si>
  <si>
    <t>Hacienda Pública / Patrimonio Contribuido Neto de 2020</t>
  </si>
  <si>
    <t>Hacienda Pública / Patrimonio Generado Neto de 2020</t>
  </si>
  <si>
    <t>Hacienda Pública / Patrimonio Neto Final de 2020</t>
  </si>
  <si>
    <t>Cambios en la Hacienda Pública / Patrimonio Contribuido Neto de 2021</t>
  </si>
  <si>
    <t>Variaciones de la Hacienda Pública / Patrimonio Generado Neto de 2021</t>
  </si>
  <si>
    <t>Cambios en el Exceso o Insuficiencia en la Actualización de la Hacienda Pública / Patrimonio Neto de 2021</t>
  </si>
  <si>
    <t>al 31 de diciembre de 2020(d)</t>
  </si>
  <si>
    <t xml:space="preserve"> Relación de esquemas bursátiles y de coberturas financieras</t>
  </si>
  <si>
    <t xml:space="preserve">          (pesos)</t>
  </si>
  <si>
    <t>Identificacion del  Instrumento</t>
  </si>
  <si>
    <t>Colocación</t>
  </si>
  <si>
    <t>Interés Ganados</t>
  </si>
  <si>
    <t>Valor Actual</t>
  </si>
  <si>
    <t>C=A+B</t>
  </si>
  <si>
    <t xml:space="preserve">Total </t>
  </si>
  <si>
    <t>Otros Instrumentos de Bursatilización</t>
  </si>
  <si>
    <t xml:space="preserve">Total Otros Instrumentos </t>
  </si>
  <si>
    <t>NOTA: se deberán incluir METALES PRECIOSOS en su caso.</t>
  </si>
  <si>
    <t>ANEXO 3</t>
  </si>
  <si>
    <t>“GUÍA DE CUMPLIMIENTO DE LA LEY DE DISCIPLINA FINANCIERA DE LAS ENTIDADES FEDERATIVAS Y LOS MUNICIPIOS”</t>
  </si>
  <si>
    <t>Guía de Cumplimiento de la Ley de Disciplina Financiera de las Entidades Federativas y Municipios</t>
  </si>
  <si>
    <t>Indicadores de Observancia (c)</t>
  </si>
  <si>
    <t>Implementación</t>
  </si>
  <si>
    <t>Resultado</t>
  </si>
  <si>
    <t>Fundamento (h)</t>
  </si>
  <si>
    <t>Comentarios (i)</t>
  </si>
  <si>
    <t>SI</t>
  </si>
  <si>
    <t>NO</t>
  </si>
  <si>
    <t>Mecanismo de Verificación (d)</t>
  </si>
  <si>
    <t xml:space="preserve">Fecha estimada de cumplimiento (e) </t>
  </si>
  <si>
    <t>Monto o valor (f)</t>
  </si>
  <si>
    <t>Unidad (pesos/porcentaje) (g)</t>
  </si>
  <si>
    <t>INDICADORES PRESUPUESTARIOS</t>
  </si>
  <si>
    <t>A. INDICADORES CUANTITATIVOS</t>
  </si>
  <si>
    <t>Balance Presupuestario Sostenible (j)</t>
  </si>
  <si>
    <t>a.</t>
  </si>
  <si>
    <t>Propuesto</t>
  </si>
  <si>
    <t>Iniciativa de Ley de Ingresos y Proyecto de Presupuesto de Egresos</t>
  </si>
  <si>
    <t>pesos</t>
  </si>
  <si>
    <t>Art. 6 y 19 de la LDF</t>
  </si>
  <si>
    <t>b.</t>
  </si>
  <si>
    <t>Ley de Ingresos y Presupuesto de Egresos</t>
  </si>
  <si>
    <t>c.</t>
  </si>
  <si>
    <t>Cuenta Pública / Formato 4 LDF</t>
  </si>
  <si>
    <t>Balance Presupuestario de Recursos Disponibles Sostenible (k)</t>
  </si>
  <si>
    <t>Financiamiento Neto dentro del Techo de Financiamiento Neto (l)</t>
  </si>
  <si>
    <t xml:space="preserve">Iniciativa de Ley de Ingresos </t>
  </si>
  <si>
    <t>Art. 6, 19 y 46 de la LDF</t>
  </si>
  <si>
    <t xml:space="preserve">Ley de Ingresos </t>
  </si>
  <si>
    <t>Recursos destinados a la atención de desastres naturales</t>
  </si>
  <si>
    <t>Asignación al fideicomiso para desastres naturales (m)</t>
  </si>
  <si>
    <t>a.1 Aprobado</t>
  </si>
  <si>
    <t>Reporte Trim. Formato 6 a)</t>
  </si>
  <si>
    <t>Art. 9 de la LDF</t>
  </si>
  <si>
    <t>a.2 Pagado</t>
  </si>
  <si>
    <t>Cuenta Pública / Formato 6 a)</t>
  </si>
  <si>
    <t>Aportación promedio realizada por la Entidad Federativa durante los 5 ejercicios previos, para infraestructura dañada por desastres naturales (n)</t>
  </si>
  <si>
    <t>Autorizaciones de recursos aprobados por el FONDEN</t>
  </si>
  <si>
    <t>Saldo del fideicomiso para desastres naturales (o)</t>
  </si>
  <si>
    <t>Cuenta Pública / Auxiliar de Cuentas</t>
  </si>
  <si>
    <t>d.</t>
  </si>
  <si>
    <t>Costo promedio de los últimos 5 ejercicios de la reconstrucción de infraestructura dañada por desastres naturales (p)</t>
  </si>
  <si>
    <t>Techo para servicios personales (q)</t>
  </si>
  <si>
    <t xml:space="preserve">a. </t>
  </si>
  <si>
    <t>Asignación en el Presupuesto de Egresos</t>
  </si>
  <si>
    <t>Reporte Trim. Formato 6 d)</t>
  </si>
  <si>
    <t>Art. 10 y 21 de la LDF</t>
  </si>
  <si>
    <t xml:space="preserve">b. </t>
  </si>
  <si>
    <t>Art. 13 fracc. V y 21 de la LDF</t>
  </si>
  <si>
    <t xml:space="preserve">Previsiones de gasto para compromisos de pago derivados de APPs (r) </t>
  </si>
  <si>
    <t>Presupuesto de Egresos</t>
  </si>
  <si>
    <t>Art. 11 y 21 de la LDF</t>
  </si>
  <si>
    <t>Techo de ADEFAS para el ejercicio fiscal (s)</t>
  </si>
  <si>
    <t>Proyecto de Presupuesto de Egresos</t>
  </si>
  <si>
    <t>Art. 12 y 20 de la LDF</t>
  </si>
  <si>
    <t>B. INDICADORES CUALITATIVOS</t>
  </si>
  <si>
    <t>Objetivos anuales, estrategias y metas para el ejercicio fiscal (t)</t>
  </si>
  <si>
    <t>Art. 5 y 18 de la LDF</t>
  </si>
  <si>
    <t>Proyecciones de ejercicios posteriores (u)</t>
  </si>
  <si>
    <t>Iniciativa de Ley de Ingresos y Proyecto de Presupuesto de Egresos / Formatos 7 a) y b)</t>
  </si>
  <si>
    <t>Descripción de riesgos relevantes y propuestas de acción para enfrentarlos (v)</t>
  </si>
  <si>
    <t>Resultados de ejercicios fiscales anteriores y el ejercicio fiscal en cuestión (w)</t>
  </si>
  <si>
    <t>Iniciativa de Ley de Ingresos y Proyecto de Presupuesto de Egresos / Formatos 7 c) y d)</t>
  </si>
  <si>
    <t>e.</t>
  </si>
  <si>
    <t>Estudio actuarial de las pensiones de sus trabajadores (x)</t>
  </si>
  <si>
    <t>Proyecto de Presupuesto de Egresos / Formato 8</t>
  </si>
  <si>
    <t>Balance Presupuestario de Recursos Disponibles, en caso de ser negativo</t>
  </si>
  <si>
    <t>Razones excepcionales que justifican el Balance Presupuestario de Recursos Disponibles negativo (y)</t>
  </si>
  <si>
    <t>Iniciativa de Ley de Ingresos o Proyecto de Presupuesto de Egresos</t>
  </si>
  <si>
    <t>Fuente de recursos para cubrir el Balance Presupuestario de Recursos Disponibles negativo (z)</t>
  </si>
  <si>
    <t>Número de ejercicios fiscales y acciones necesarias para cubrir el Balance Presupuestario de Recursos Disponibles negativo (aa)</t>
  </si>
  <si>
    <t>Informes Trimestrales sobre el avance de las acciones para recuperar el Balance Presupuestario de Recursos Disponibles (bb)</t>
  </si>
  <si>
    <t>Reporte Trim. y Cuenta Pública</t>
  </si>
  <si>
    <t>Remuneraciones de los servidores públicos (cc)</t>
  </si>
  <si>
    <t>Proyecto de Presupuesto</t>
  </si>
  <si>
    <t>Previsiones salariales y económicas para cubrir incrementos salariales, creación de plazas y otros (dd)</t>
  </si>
  <si>
    <t>INDICADORES DEL EJERCICIO PRESUPUESTARIO</t>
  </si>
  <si>
    <t>Ingresos Excedentes derivados de Ingresos de Libre Disposición</t>
  </si>
  <si>
    <t>Monto de Ingresos Excedentes derivados de ILD (ee)</t>
  </si>
  <si>
    <t xml:space="preserve">Cuenta Pública / Formato 5 </t>
  </si>
  <si>
    <t>Art. 14 y 21 de la LDF</t>
  </si>
  <si>
    <t>Monto de Ingresos Excedentes derivados de ILD destinados al fin del A.14, fracción I de la LDF (ff)</t>
  </si>
  <si>
    <t>Cuenta Pública</t>
  </si>
  <si>
    <t>Monto de Ingresos Excedentes derivados de ILD destinados al fin del A.14, fracción II, a) de la LDF (gg)</t>
  </si>
  <si>
    <t>Monto de Ingresos Excedentes derivados de ILD destinados al fin del A.14, fracción II, b) de la LDF (hh)</t>
  </si>
  <si>
    <t>Monto de Ingresos Excedentes derivados de ILD destinados al fin del artículo noveno transitorio de la LDF (ii)</t>
  </si>
  <si>
    <t>Art. Noveno Transitorio de la LDF</t>
  </si>
  <si>
    <t>Página de internet de la Secretaría de Finanzas o Tesorería Municipal</t>
  </si>
  <si>
    <t>Art. 13 frac. III y 21 de la LDF</t>
  </si>
  <si>
    <t>Art. 13 frac. VII y 21 de la LDF</t>
  </si>
  <si>
    <t>INDICADORES DE DEUDA PÚBLICA</t>
  </si>
  <si>
    <t>Obligaciones a Corto Plazo</t>
  </si>
  <si>
    <t>Art. 30 frac. I de la LDF</t>
  </si>
  <si>
    <t>Análisis cualitativo de las metas programadas en la
Matriz de Indicadores de Resultados</t>
  </si>
  <si>
    <t>Dependencia/Entidad:</t>
  </si>
  <si>
    <t>Programa Presupuestal:</t>
  </si>
  <si>
    <t xml:space="preserve">Periodo que se reporta: </t>
  </si>
  <si>
    <t xml:space="preserve">Indicador: </t>
  </si>
  <si>
    <t>META ANUAL</t>
  </si>
  <si>
    <t>% DE AVANCE</t>
  </si>
  <si>
    <t>Eficacia:</t>
  </si>
  <si>
    <t>Se cumplió con la meta establecida</t>
  </si>
  <si>
    <t>No se cuenta con información (Meta Anual)</t>
  </si>
  <si>
    <t>No se alcanzó la meta establecida</t>
  </si>
  <si>
    <t>Propósito</t>
  </si>
  <si>
    <t>Indicador:</t>
  </si>
  <si>
    <t>Causa:</t>
  </si>
  <si>
    <t>Efecto:</t>
  </si>
  <si>
    <t>Contribución al Fin:</t>
  </si>
  <si>
    <t xml:space="preserve">Componente C1: </t>
  </si>
  <si>
    <t>Contribución al Propósito:</t>
  </si>
  <si>
    <t xml:space="preserve">Actividad A1 C1: </t>
  </si>
  <si>
    <t>Relación con el componente:</t>
  </si>
  <si>
    <t>1. Se deberá agregar las tablas necesarias para cada componente y actividad</t>
  </si>
  <si>
    <t>2. Los campos META ANUAL y % DE AVANCE, deberán coincidir con los campos del mismo nombre reportados en el CPCA-III-05</t>
  </si>
  <si>
    <t>Estimada/Aprobado</t>
  </si>
  <si>
    <t>Estimada</t>
  </si>
  <si>
    <t xml:space="preserve">f. </t>
  </si>
  <si>
    <r>
      <t>Monto de Ingresos Excedentes derivados de ILD destinados al fin señalado por el Artículo 14, párrafo segundo y en el artículo 21 y Noveno Transitorio de la LDF</t>
    </r>
    <r>
      <rPr>
        <sz val="12"/>
        <color theme="1"/>
        <rFont val="Times New Roman"/>
        <family val="1"/>
      </rPr>
      <t xml:space="preserve"> </t>
    </r>
    <r>
      <rPr>
        <i/>
        <sz val="6"/>
        <color theme="1"/>
        <rFont val="Arial"/>
        <family val="2"/>
      </rPr>
      <t>(jj)</t>
    </r>
  </si>
  <si>
    <t>g.</t>
  </si>
  <si>
    <t>Monto de Ingresos Excedentes derivados de ILD en un nivel de endeudamiento sostenible de acuerdo al Sistema de Alertas hasta por el 5% de los recursos para cubrir el Gasto Corriente (kk)</t>
  </si>
  <si>
    <t>Análisis Costo-Beneficio para programas o proyectos de inversión mayores a 10 millones de UDIS (ll)</t>
  </si>
  <si>
    <t>Análisis de conveniencia y análisis de transferencia de riesgos de los proyectos APPs (mm)</t>
  </si>
  <si>
    <t>Identificación de población objetivo, destino y temporalidad de subsidios (nn)</t>
  </si>
  <si>
    <t>Límite de Obligaciones a Corto Plazo (oo)</t>
  </si>
  <si>
    <t>Obligaciones a Corto Plazo (pp)</t>
  </si>
  <si>
    <t>Guía reformada DOF 28-07-2021</t>
  </si>
  <si>
    <t>(Cifras en Pesos)</t>
  </si>
  <si>
    <t xml:space="preserve">                                   (Cifras en Pesos)                                 </t>
  </si>
  <si>
    <t>Bajo protesta de decir verdad declaramos que los Estados Financieros y sus notas, son razonablemente correctos y son responsabilidad del emisor</t>
  </si>
  <si>
    <t>Estimado/Aprobado</t>
  </si>
  <si>
    <t>Recaudado/Pagado</t>
  </si>
  <si>
    <t xml:space="preserve">                     (Cifras en Pesos)                                  </t>
  </si>
  <si>
    <t>1. Ingresos Gobierno de la Entidad Federativa</t>
  </si>
  <si>
    <t xml:space="preserve">2. Ingresos Sector Paraestatal  </t>
  </si>
  <si>
    <t xml:space="preserve">3. Egresos del Gobierno de la Entidad Federativa </t>
  </si>
  <si>
    <t xml:space="preserve">4. Egresos  del Sector Paraestatal  </t>
  </si>
  <si>
    <t xml:space="preserve">I. Ingresos Presupuestarios </t>
  </si>
  <si>
    <t xml:space="preserve">C. Financiamiento Neto   </t>
  </si>
  <si>
    <t>Anexo Guía</t>
  </si>
  <si>
    <t>Avance</t>
  </si>
  <si>
    <t>% Avance</t>
  </si>
  <si>
    <t>Cuenta Pública 2021</t>
  </si>
  <si>
    <t>Universidad Tecnológica de Guaymas</t>
  </si>
  <si>
    <t>Al 31 de diciembre de 2021</t>
  </si>
  <si>
    <t>Al 31 de diciembre de 2020 y al 31 de diciembre de 2021 (b)</t>
  </si>
  <si>
    <t>Del 01 de enero al 31 de diciembre de 2021</t>
  </si>
  <si>
    <t xml:space="preserve">     RECTORIA</t>
  </si>
  <si>
    <t xml:space="preserve">     UNIDAD JURIDICA</t>
  </si>
  <si>
    <t xml:space="preserve">     DIRECCIÓN DE PLANEACIÓN Y EVALUACIÓN</t>
  </si>
  <si>
    <t xml:space="preserve">     DIRECCIÓN DE VINCULACIÓN</t>
  </si>
  <si>
    <t xml:space="preserve">     DIRECCIÓN DE FINANZAS</t>
  </si>
  <si>
    <t xml:space="preserve">     DIRECCIÓN ACADÉMICA</t>
  </si>
  <si>
    <t xml:space="preserve">     UNIDAD DE TRANSPARENCIA</t>
  </si>
  <si>
    <t xml:space="preserve">     SISTEMAS</t>
  </si>
  <si>
    <t>A. RECTORÍA</t>
  </si>
  <si>
    <t>B. UNIDAD JURÍDICA</t>
  </si>
  <si>
    <t xml:space="preserve">C. DIRECCIÓN DE PLANEACIÓN Y EVALUACIÓN </t>
  </si>
  <si>
    <t xml:space="preserve">D. DIRECCIÓN DE VINCULACIÓN </t>
  </si>
  <si>
    <t>E. DIRECCIÓN DE FINANZAS</t>
  </si>
  <si>
    <t>F. DIRECCIÓN ACADÉMICA</t>
  </si>
  <si>
    <t>G. DIRECCIÓN DE TRANSPARENCIA</t>
  </si>
  <si>
    <t>H. SISTEMAS</t>
  </si>
  <si>
    <t>SERVICIOS PERSONALES</t>
  </si>
  <si>
    <t>REMUNERACIONES AL PERSONAL DE CARÁCTER PERMANENTE</t>
  </si>
  <si>
    <t>SUELDO BASE PARA EL PERSONAL PERMANENTE</t>
  </si>
  <si>
    <t>SUELDOS</t>
  </si>
  <si>
    <t>AYUDA PARA DESPENSA</t>
  </si>
  <si>
    <t>REMUNERACIONES ADICIONALES Y ESPECIALES</t>
  </si>
  <si>
    <t xml:space="preserve">PRIMAS POR AÑOS DE SERVICIO EFECTIVOS PRESTADOS </t>
  </si>
  <si>
    <t>PRIMAS Y ACREDITACIONES POR AÑOS DE SERVICIO  EFECTIVOS PRESTADOS AL PERSONAL</t>
  </si>
  <si>
    <t>PRIMAS DE VACACIONES, DOMINICAL Y GRATIFICACION DE FIN DE AÑO</t>
  </si>
  <si>
    <t>PRIMA VACACIONAL</t>
  </si>
  <si>
    <t>GRATIFICACION POR FIN DE AÑO</t>
  </si>
  <si>
    <t>COMPENSACION</t>
  </si>
  <si>
    <t>COMPENSACIONES ADIOCIONALES POR SERVICIO</t>
  </si>
  <si>
    <t>SEGURIDAD SOCIAL</t>
  </si>
  <si>
    <t xml:space="preserve">APORTACIONES DE SEGURIDAD SOCIAL </t>
  </si>
  <si>
    <t xml:space="preserve">APORTACIONES AL SEGURO DE CESANTÍA </t>
  </si>
  <si>
    <t xml:space="preserve">OTRAS PRESTACIONES DE SEGURIDAD </t>
  </si>
  <si>
    <t>APORTACIONES AL SISTEMA PARA EL RETIRO</t>
  </si>
  <si>
    <t>PAGAS POR DEFUNCION, PENSIONES Y JUBILACIONES</t>
  </si>
  <si>
    <t>APORTACIONES PARA SEGUROS</t>
  </si>
  <si>
    <t>OTROS SEGUROS DE CARÁCTER LABORAL</t>
  </si>
  <si>
    <t>OTRAS PRESTACIONES SOCIALES Y ECONOMICAS</t>
  </si>
  <si>
    <t>INDEMNIZACION</t>
  </si>
  <si>
    <t xml:space="preserve">INDEMNIZACION AL PERSONAL </t>
  </si>
  <si>
    <t>PAGO DE LIQUIDACIONES</t>
  </si>
  <si>
    <t>PRESTACIONES CONTRACTUALES</t>
  </si>
  <si>
    <t>COMPENSACIONES GARANTIZADAS</t>
  </si>
  <si>
    <t>APOYO PARA CANASTILLA DE MATERNIDAD</t>
  </si>
  <si>
    <t>AYUDA PARA GUARDERIA A MADRES TRABAJADORAS</t>
  </si>
  <si>
    <t>OTRAS PRESTACIONES</t>
  </si>
  <si>
    <t>PAGO DE ESTÍMULOS A SERVIDORES PÚBLICOS</t>
  </si>
  <si>
    <t xml:space="preserve">ESTÍMULOS </t>
  </si>
  <si>
    <t>BONO DE PUNTUALIDAD</t>
  </si>
  <si>
    <t>20000</t>
  </si>
  <si>
    <t>MATERIALES Y SUMINISTROS</t>
  </si>
  <si>
    <t>21000</t>
  </si>
  <si>
    <t>MATERIALES DE ADMINISTRACIÓN, EMISIÓN DE DOCUMENTOS Y ARTÍCULOS</t>
  </si>
  <si>
    <t>21100</t>
  </si>
  <si>
    <t>MATERIALES, UTILES Y EQUIPOS MENORES DE OFICINA</t>
  </si>
  <si>
    <t>21101</t>
  </si>
  <si>
    <t>21200</t>
  </si>
  <si>
    <t>MATERIALES Y UTILES DE IMPRESIÓN Y REPRODUCCION</t>
  </si>
  <si>
    <t>21201</t>
  </si>
  <si>
    <t>MATERIALES Y UTILES DE IMPRESIÓN Y PRODUCCION</t>
  </si>
  <si>
    <t>MATERIALES, UTILES Y EQUIPOS MENORES DE TECNOLOGIAS DE LA</t>
  </si>
  <si>
    <t>MATERIALES Y UTILES PARA EL PROCESAMIENTO DE EQUIPOS Y BIENES INFORMATICOS</t>
  </si>
  <si>
    <t>21600</t>
  </si>
  <si>
    <t>MATERIAL DE LIMPIEZA</t>
  </si>
  <si>
    <t>21601</t>
  </si>
  <si>
    <t>21700</t>
  </si>
  <si>
    <t>MATERIALES Y UTILES DE ENSEÑANZA</t>
  </si>
  <si>
    <t>21701</t>
  </si>
  <si>
    <t>MATERIALES EDUCATIVOS</t>
  </si>
  <si>
    <t>MATERIALES Y SUMINISTROS PARA PLANTELES EDUCATIVOS</t>
  </si>
  <si>
    <t>21800</t>
  </si>
  <si>
    <t xml:space="preserve">MATERIALES PARA EL REGISTRO E IDENTIFICACIÓN DE BIENES Y SERVICIOS </t>
  </si>
  <si>
    <t>21801</t>
  </si>
  <si>
    <t xml:space="preserve">PLACAS, ENGOMADOS, CALCOMANÍAS Y HOLOGRAMAS </t>
  </si>
  <si>
    <t>22000</t>
  </si>
  <si>
    <t>ALIMENTOS Y UTENSILIOS</t>
  </si>
  <si>
    <t>22100</t>
  </si>
  <si>
    <t>PRODUCTOS ALIMENTICIOS PARA PERSONAS</t>
  </si>
  <si>
    <t>22106</t>
  </si>
  <si>
    <t>ADQUISICION DE AGUA POTABLE</t>
  </si>
  <si>
    <t>23000</t>
  </si>
  <si>
    <t>MATERIAS PRIMAS Y MATERIALES DE PRODUCCION Y COMERCIALIZACION</t>
  </si>
  <si>
    <t>23800</t>
  </si>
  <si>
    <t>MERCANCIAS ADQUIRIDAS PARA SU COMERCIALIZACION</t>
  </si>
  <si>
    <t>23801</t>
  </si>
  <si>
    <t>24000</t>
  </si>
  <si>
    <t>MATERIALES Y ARTICULOS DE CONSTRUCCION Y DE REPARACION</t>
  </si>
  <si>
    <t>24100</t>
  </si>
  <si>
    <t>PRODUCTOS MINERALES NO METALICOS</t>
  </si>
  <si>
    <t>24101</t>
  </si>
  <si>
    <t>24500</t>
  </si>
  <si>
    <t>VIDRIO Y PRODUCTOS DE VIDRIO</t>
  </si>
  <si>
    <t>24501</t>
  </si>
  <si>
    <t>24600</t>
  </si>
  <si>
    <t>MATERIAL ELECTRICO Y ELECTRONICO</t>
  </si>
  <si>
    <t>24601</t>
  </si>
  <si>
    <t>ARTICULOS METALICOS PARA LA CONSTRUCCION</t>
  </si>
  <si>
    <t>24800</t>
  </si>
  <si>
    <t>MATERIALES COMPLEMENTARIOS</t>
  </si>
  <si>
    <t>24801</t>
  </si>
  <si>
    <t>24900</t>
  </si>
  <si>
    <t>OTROS MATERIALES Y ARTICULOS DE CONSTRUCCION Y REPARACION</t>
  </si>
  <si>
    <t>24901</t>
  </si>
  <si>
    <t>25000</t>
  </si>
  <si>
    <t>PRODUCTOS QUIMICOS, FARMACEUTICOS Y DE LABORATORIO</t>
  </si>
  <si>
    <t>25300</t>
  </si>
  <si>
    <t>MEDICINAS Y PRODUCTOS FARMACEUTICOS</t>
  </si>
  <si>
    <t>25301</t>
  </si>
  <si>
    <t>MATERIALES, ACCESORIOS Y SUMINISTROS MEDICOS</t>
  </si>
  <si>
    <t>26000</t>
  </si>
  <si>
    <t>COMBUSTIBLES, LUBRICANTES Y ADITIVOS</t>
  </si>
  <si>
    <t>26100</t>
  </si>
  <si>
    <t>26101</t>
  </si>
  <si>
    <t>COMBUSTIBLES</t>
  </si>
  <si>
    <t>27000</t>
  </si>
  <si>
    <t>VESTUARIO, BLANCOS, PRENDAS DE PROTECCION Y ARTICULOS DEPORTIVOS</t>
  </si>
  <si>
    <t>27100</t>
  </si>
  <si>
    <t>VESTUARIO Y UNIFORMES</t>
  </si>
  <si>
    <t>27101</t>
  </si>
  <si>
    <t>VESTUARIOS Y UNIFORMES</t>
  </si>
  <si>
    <t>27300</t>
  </si>
  <si>
    <t>ARTICULOS DEPORTIVOS</t>
  </si>
  <si>
    <t>27301</t>
  </si>
  <si>
    <t>27500</t>
  </si>
  <si>
    <t>BLANCOS Y OTROS PRODUCTOS TEXTILES, EXCEPTO PRENDAS DE</t>
  </si>
  <si>
    <t>27501</t>
  </si>
  <si>
    <t>BLANCOS Y OTROS PRODUCTOS TEXTILES, EXCEPTO PRENDAS DE VESTIR</t>
  </si>
  <si>
    <t>29000</t>
  </si>
  <si>
    <t>HERRAMIENTAS, REFACCIONES Y ACCESORIOS MENORES</t>
  </si>
  <si>
    <t>29100</t>
  </si>
  <si>
    <t>HERRAMIENTAS MENORES</t>
  </si>
  <si>
    <t>29101</t>
  </si>
  <si>
    <t>29200</t>
  </si>
  <si>
    <t>REFACCIONES Y ACCESORIOS MENORES DE EDIFICIOS</t>
  </si>
  <si>
    <t>29201</t>
  </si>
  <si>
    <t>29400</t>
  </si>
  <si>
    <t>REFACCIONES Y ACCESORIOS MENORES DE EQUIPO DE COMPUTO Y</t>
  </si>
  <si>
    <t>29401</t>
  </si>
  <si>
    <t>REFACCIONES Y ACCESORIOS MENORES DE EQUIPO DE COMPUTO Y TECNOLOGIAS DE LA INFORMACION</t>
  </si>
  <si>
    <t>29600</t>
  </si>
  <si>
    <t>REFACCIONES Y ACCESORIOS MENORES DE EQUIPO DE TRANSPORTE</t>
  </si>
  <si>
    <t>29601</t>
  </si>
  <si>
    <t xml:space="preserve">REFACCIONES Y ACCESORIOS MENORES, OTROS BIENES MUEBLES </t>
  </si>
  <si>
    <t>30000</t>
  </si>
  <si>
    <t>SERVICIOS GENERALES</t>
  </si>
  <si>
    <t>31000</t>
  </si>
  <si>
    <t>SERVICIOS BASICOS</t>
  </si>
  <si>
    <t>31100</t>
  </si>
  <si>
    <t>ENERGIA ELECTRICA</t>
  </si>
  <si>
    <t>31101</t>
  </si>
  <si>
    <t>31700</t>
  </si>
  <si>
    <t>SERVICIOS DE ACCESO DE INTERNET, REDES Y PROCESAMIENTO DE</t>
  </si>
  <si>
    <t>31701</t>
  </si>
  <si>
    <t>SERVICIO DE ACCESO A INTERNET, REDES Y PROCESAMIENTO DE INFORMACION</t>
  </si>
  <si>
    <t>32000</t>
  </si>
  <si>
    <t>SERVICIO DE ARRENDAMIENTO</t>
  </si>
  <si>
    <t>32300</t>
  </si>
  <si>
    <t>ARRENDAMIENTO DE MOBILIARIO Y EQUIPO DE ADMINISTRACION,</t>
  </si>
  <si>
    <t>ARRENDAMIENTO DE MUEBLES</t>
  </si>
  <si>
    <t>32302</t>
  </si>
  <si>
    <t>ARRENDAMIENTO DE EQUIPO Y BIENES INFORMATICOS</t>
  </si>
  <si>
    <t>32500</t>
  </si>
  <si>
    <t>ARRENDAMIENTO DE EQUIPO DE TRANSPORTE</t>
  </si>
  <si>
    <t>32501</t>
  </si>
  <si>
    <t>ARRENDAMIENTO DE MAQUINARIA Y OTROS EQUIPOS</t>
  </si>
  <si>
    <t>32700</t>
  </si>
  <si>
    <t>ARRENDAMIENTO DE ACTIVOS INTANGIBLES</t>
  </si>
  <si>
    <t>32701</t>
  </si>
  <si>
    <t>PATENTES, REGALIAS Y OTROS</t>
  </si>
  <si>
    <t>33000</t>
  </si>
  <si>
    <t>SERVICIOS PROFESIONALES, CIENTIFICOS, TECNICOS Y OTROS SERVICIOS</t>
  </si>
  <si>
    <t>33100</t>
  </si>
  <si>
    <t>SERVICIOS LEGALES, DE CONTABILIDAD, AUDITORIAS Y</t>
  </si>
  <si>
    <t>33101</t>
  </si>
  <si>
    <t>SERVICIOS LEGALES, DE CONTABILIDAD, AUDITORIAS Y RELACIONADOS</t>
  </si>
  <si>
    <t>ASESORIAS ASOCIADAS A CONVENIOS, TRATADOS ACUERDOS</t>
  </si>
  <si>
    <t>SERVICIOS DE DISEÑO, ARQUITECTURA, INGENIERIA Y ACTIVIDADES</t>
  </si>
  <si>
    <t>SERVICIOS DE DISEÑO, ARQUITECTURA, INGENIERIA Y ACTIVIDADES RELACIONADAS</t>
  </si>
  <si>
    <t>33300</t>
  </si>
  <si>
    <t>SERVICIOS DE CONSULTORIA ADMINISTRATIVA, PROCESOS, TECNICA</t>
  </si>
  <si>
    <t>33301</t>
  </si>
  <si>
    <t>SERVICIOS DE INFORMATICA</t>
  </si>
  <si>
    <t>SERVICIOS DE CONSULTORÍAS</t>
  </si>
  <si>
    <t>33400</t>
  </si>
  <si>
    <t>SERVICIOS DE CAPACITACION</t>
  </si>
  <si>
    <t>33401</t>
  </si>
  <si>
    <t>SERVICIOS DE INVESTIGACION CIENTIFICA Y DESARROLLO</t>
  </si>
  <si>
    <t>ESTUDIOS E INVESTIGACIONES</t>
  </si>
  <si>
    <t xml:space="preserve">SERVICIOS DE APOYO ADMINISTRATICO, TRADUCCIÓN </t>
  </si>
  <si>
    <t xml:space="preserve">IMPRESIONES Y PUBLICACIONES OFICIALES </t>
  </si>
  <si>
    <t>33700</t>
  </si>
  <si>
    <t>SERVICIOS DE PROTECCION Y SEGURIDAD</t>
  </si>
  <si>
    <t>33701</t>
  </si>
  <si>
    <t>33800</t>
  </si>
  <si>
    <t xml:space="preserve">  SERVICIOS DE VIGILANCIA</t>
  </si>
  <si>
    <t>33801</t>
  </si>
  <si>
    <t>33900</t>
  </si>
  <si>
    <t>SERVICIOS PROFESIONALES, CIENTIFICOS Y TECNICOS INTEGRALES</t>
  </si>
  <si>
    <t>33901</t>
  </si>
  <si>
    <t>34000</t>
  </si>
  <si>
    <t>SERVICIOS FINANCIEROS, BANCARIOS Y COMERCIALES</t>
  </si>
  <si>
    <t>34100</t>
  </si>
  <si>
    <t>SERVICIOS FINANCIEROS Y BANCARIOS</t>
  </si>
  <si>
    <t>34101</t>
  </si>
  <si>
    <t>SEGUROS DE RESPONSABILIDAD PATRIMONIAL Y FIANZAS</t>
  </si>
  <si>
    <t>SEGURO DE BIENES PATRIMONIALES</t>
  </si>
  <si>
    <t>SEGUROS DE BIENES PATRIMONIALES</t>
  </si>
  <si>
    <t>34700</t>
  </si>
  <si>
    <t>FLETES Y MANIOBRAS</t>
  </si>
  <si>
    <t>34701</t>
  </si>
  <si>
    <t>35000</t>
  </si>
  <si>
    <t>SERVICIOS DE INSTALACION, REPARACION, MANTENIMIENTO Y CONSERVACION</t>
  </si>
  <si>
    <t>35100</t>
  </si>
  <si>
    <t>CONSERVACION Y MANTENIMIENTO MENOR DE INMUEBLES</t>
  </si>
  <si>
    <t>35101</t>
  </si>
  <si>
    <t>MANTENIMIENTO Y CONSERVACION DE INMUEBLES</t>
  </si>
  <si>
    <t>MANTENIMIENTO Y CONSERVACION DE PLANTELES ESCOLARES</t>
  </si>
  <si>
    <t>35200</t>
  </si>
  <si>
    <t>INSTALACION, REPARACION Y MANTENIMIENTO DE MOBILIARIO Y</t>
  </si>
  <si>
    <t>35201</t>
  </si>
  <si>
    <t>MANTENIMIENTO Y CONSERVACION DE MOBILIARIO Y EQUIPO</t>
  </si>
  <si>
    <t>35202</t>
  </si>
  <si>
    <t>MANTENIMIENTO Y CONSERVACION DE MOBILIARIO Y EQUIPO PARA ESCUELAS, LABORATORIOS Y TALLERES</t>
  </si>
  <si>
    <t>35300</t>
  </si>
  <si>
    <t>INSTALACION, REPARACION Y MANTENIMIENTO DE EQUIPO DE</t>
  </si>
  <si>
    <t>35301</t>
  </si>
  <si>
    <t>INSTALACIONES</t>
  </si>
  <si>
    <t>35302</t>
  </si>
  <si>
    <t>MANTENIMIENTO Y CONSERVACION DE BIENES INFORMATICOS</t>
  </si>
  <si>
    <t>35500</t>
  </si>
  <si>
    <t>REPARACION Y MANTENIMIENTO DE EQUIPO DE TRANSPORTE</t>
  </si>
  <si>
    <t>35501</t>
  </si>
  <si>
    <t>MANTENIMIENTO Y CONSERVACION DE EQUIPO DE TRANSPORTE</t>
  </si>
  <si>
    <t>35700</t>
  </si>
  <si>
    <t>INSTALACION, REPARACION Y MANTENIMIENTO DE MAQUINARIA,</t>
  </si>
  <si>
    <t>35701</t>
  </si>
  <si>
    <t>MANTENIMIENTO Y CONSERVACION DE MAQUINARIA Y EQUIPO</t>
  </si>
  <si>
    <t>35800</t>
  </si>
  <si>
    <t>SERVICIOS DE LIMPIEZA Y MANEJO DE DESECHOS</t>
  </si>
  <si>
    <t>35801</t>
  </si>
  <si>
    <t xml:space="preserve">SERVICIOS DE JARDINERÍA Y FUMIGACIÓN </t>
  </si>
  <si>
    <t>36000</t>
  </si>
  <si>
    <t>SERVICIOS DE COMUNICACION SOCIAL Y PUBLICIDAD</t>
  </si>
  <si>
    <t>DIFUSION POR RADIO, TELEVISION Y OTROS</t>
  </si>
  <si>
    <t>36200</t>
  </si>
  <si>
    <t xml:space="preserve">  DIFUSION POR RADIO, TELEVISION Y OTROS MEDIOS DE MENSAJES</t>
  </si>
  <si>
    <t>36201</t>
  </si>
  <si>
    <t xml:space="preserve">  DIFUSION POR RADIO, TELEVISION Y OTROS MEDIOS DE MENSAJES COMERCIALES PARA PROMOVER LA VENTA DE PRODUCTOS O SERVICIOS</t>
  </si>
  <si>
    <t xml:space="preserve">SERVICIO DE REVELADO Y FOTOGRAFÍAS </t>
  </si>
  <si>
    <t>37000</t>
  </si>
  <si>
    <t>SERVICIOS DE TRASLADO Y VIATICOS</t>
  </si>
  <si>
    <t>37100</t>
  </si>
  <si>
    <t>PASAJES AEREOS</t>
  </si>
  <si>
    <t>37101</t>
  </si>
  <si>
    <t>37200</t>
  </si>
  <si>
    <t>PASAJES TERRESTRES</t>
  </si>
  <si>
    <t>37201</t>
  </si>
  <si>
    <t>37500</t>
  </si>
  <si>
    <t>VIATICOS EN EL PAIS</t>
  </si>
  <si>
    <t>37501</t>
  </si>
  <si>
    <t>37502</t>
  </si>
  <si>
    <t>GASTOS DE CAMINO</t>
  </si>
  <si>
    <t>37600</t>
  </si>
  <si>
    <t>VIATICOS EN EL EXTRANJERO</t>
  </si>
  <si>
    <t>37601</t>
  </si>
  <si>
    <t>37800</t>
  </si>
  <si>
    <t>SERVICIOS INTEGRALES DE TRASLADO Y VIATICOS</t>
  </si>
  <si>
    <t>37801</t>
  </si>
  <si>
    <t>38000</t>
  </si>
  <si>
    <t>SERVICIOS OFICIALES</t>
  </si>
  <si>
    <t xml:space="preserve">GASTOS DE ORDEN SOCIAL Y CULTURAL </t>
  </si>
  <si>
    <t>38300</t>
  </si>
  <si>
    <t>CONGRESOS Y CONVENCIONES</t>
  </si>
  <si>
    <t>38301</t>
  </si>
  <si>
    <t>39000</t>
  </si>
  <si>
    <t>OTROS SERVICIOS GENERALES</t>
  </si>
  <si>
    <t>39200</t>
  </si>
  <si>
    <t>IMPUESTOS Y DERECHOS</t>
  </si>
  <si>
    <t>39201</t>
  </si>
  <si>
    <t xml:space="preserve">PENAS, MULTAS, ACCESORIOS Y ACTUALIZACIONES </t>
  </si>
  <si>
    <t>IMPUESTOS SOBRE NÓMINAS Y OTROS</t>
  </si>
  <si>
    <t>40000</t>
  </si>
  <si>
    <t>TRANSFERENCIAS, ASIGNACIONES, SUBSIDIOS Y OTRAS AYUDAS</t>
  </si>
  <si>
    <t>ASIGNACIONES PRESUPUESTARIAS AL PODER EJECUTIVO</t>
  </si>
  <si>
    <t>INVERSIONES FINANCIERAS Y OTRAS PROVISIONES</t>
  </si>
  <si>
    <t>44000</t>
  </si>
  <si>
    <t>AYUDAS SOCIALES</t>
  </si>
  <si>
    <t>44100</t>
  </si>
  <si>
    <t>AYUDAS SOCIALES A PERSONAS</t>
  </si>
  <si>
    <t>44105</t>
  </si>
  <si>
    <t>GASTOS POR SERVICIOS DE TRASLADO DE PERSONAS</t>
  </si>
  <si>
    <t>44110</t>
  </si>
  <si>
    <t>ACTIVIDADES CULTURALES, DEPORTIVAS Y RECREATIVAS</t>
  </si>
  <si>
    <t>44200</t>
  </si>
  <si>
    <t>BECAS Y OTRAS AYUDAS PARA PROGRAMAS DE CAPACITACION</t>
  </si>
  <si>
    <t>44203</t>
  </si>
  <si>
    <t>BECAS DE EDUCACION MEDIA Y SUPERIOR</t>
  </si>
  <si>
    <t>50000</t>
  </si>
  <si>
    <t>BIENES MUEBLES, INMUEBLES E INTAGIBLES</t>
  </si>
  <si>
    <t>51000</t>
  </si>
  <si>
    <t>MOBILIARIO Y EQUIPO DE ADMINISTRACION</t>
  </si>
  <si>
    <t>51100</t>
  </si>
  <si>
    <t xml:space="preserve">  MUEBLES DE OFICINA Y ESTANTERIA</t>
  </si>
  <si>
    <t>51101</t>
  </si>
  <si>
    <t xml:space="preserve">  MOBILIARIO</t>
  </si>
  <si>
    <t>59000</t>
  </si>
  <si>
    <t>ACTIVOS INTANGIBLES</t>
  </si>
  <si>
    <t>59100</t>
  </si>
  <si>
    <t xml:space="preserve">  SOFTWARE</t>
  </si>
  <si>
    <t>59101</t>
  </si>
  <si>
    <t xml:space="preserve">LICENCIAS INFORMÁTICAS E INTELECTUALES </t>
  </si>
  <si>
    <t xml:space="preserve">BIENES ARTÍSTICOS, CULTURALES Y CIENTÍFICOS </t>
  </si>
  <si>
    <t>FEDERAL 7438149</t>
  </si>
  <si>
    <t>BNMX</t>
  </si>
  <si>
    <t>1112-001-01</t>
  </si>
  <si>
    <t>INV. INTEGRAL  4445</t>
  </si>
  <si>
    <t>1112-001-05</t>
  </si>
  <si>
    <t xml:space="preserve"> ING PROPIOS CTA 44947</t>
  </si>
  <si>
    <t>INBURSA</t>
  </si>
  <si>
    <t>1112-002-01</t>
  </si>
  <si>
    <t>ESTATAL 0114600428</t>
  </si>
  <si>
    <t>BBVA</t>
  </si>
  <si>
    <t>1112-003-07</t>
  </si>
  <si>
    <t>FEDERAL 0116266460</t>
  </si>
  <si>
    <t>1112-003-09</t>
  </si>
  <si>
    <t>ESTATAL 0116266673</t>
  </si>
  <si>
    <t>1112-003-10</t>
  </si>
  <si>
    <t xml:space="preserve"> CTA 189982 PRODEP</t>
  </si>
  <si>
    <t>HSBC</t>
  </si>
  <si>
    <t>1112-004-01</t>
  </si>
  <si>
    <t>1241-001-03</t>
  </si>
  <si>
    <t>5 SILLAS SECRET BRAZOS TELA NEGRA</t>
  </si>
  <si>
    <t>1241-001-04</t>
  </si>
  <si>
    <t>5 ESCRITORIOS MAPLE COMPUTER DESK 30*60</t>
  </si>
  <si>
    <t>1241-001-05</t>
  </si>
  <si>
    <t>VENTILADOR DE TORRE</t>
  </si>
  <si>
    <t>1241-001-06</t>
  </si>
  <si>
    <t>2 ARCHIVEROS VERTICAL 4 GAVETAS</t>
  </si>
  <si>
    <t>1241-001-07</t>
  </si>
  <si>
    <t>ARCHIVERO 4 GAVETAS NEGRO</t>
  </si>
  <si>
    <t>1241-001-08</t>
  </si>
  <si>
    <t>SILLA EJECUTIVA CHOCOLATE</t>
  </si>
  <si>
    <t>1241-001-09</t>
  </si>
  <si>
    <t>VENTILADOR DE PEDESTAL</t>
  </si>
  <si>
    <t>1241-001-12</t>
  </si>
  <si>
    <t>95 SILLAS DONADAS POR LA SEC</t>
  </si>
  <si>
    <t>1241-001-13</t>
  </si>
  <si>
    <t>RELOJ CHECADOR</t>
  </si>
  <si>
    <t>1241-001-14</t>
  </si>
  <si>
    <t>50 MESAS DONADAS POR LA SEC</t>
  </si>
  <si>
    <t>1241-001-15</t>
  </si>
  <si>
    <t>100 SILLAS PLEGADIZAS</t>
  </si>
  <si>
    <t>1241-001-16</t>
  </si>
  <si>
    <t>50 MESAS DE 1.22</t>
  </si>
  <si>
    <t>1241-001-17</t>
  </si>
  <si>
    <t>5 PINTARRONES CAPFCE</t>
  </si>
  <si>
    <t>1241-001-18</t>
  </si>
  <si>
    <t>5 PIZARRONES DONADOS POR LA SEC</t>
  </si>
  <si>
    <t>1241-001-19</t>
  </si>
  <si>
    <t>60 MNESABANCOS ASIENTOS Y RESPALDO AZUL</t>
  </si>
  <si>
    <t>1241-001-23</t>
  </si>
  <si>
    <t>40 SILLAS PLEGABLES</t>
  </si>
  <si>
    <t>1241-001-31</t>
  </si>
  <si>
    <t>1241-001-43</t>
  </si>
  <si>
    <t>ARCHIVERO VERTICAL DE 4 GAVETAS DONADO POR OFFICE</t>
  </si>
  <si>
    <t>1241-001-45</t>
  </si>
  <si>
    <t>100 MESABANCOS TIPO CONCHA COLOR AZUL DONADO OFFICE</t>
  </si>
  <si>
    <t>1241-001-56</t>
  </si>
  <si>
    <t>39 SILLA ESPECIAL TIPO CAPCE</t>
  </si>
  <si>
    <t>1241-001-57</t>
  </si>
  <si>
    <t xml:space="preserve">SILLON EJECUTVO </t>
  </si>
  <si>
    <t>1241-001-58</t>
  </si>
  <si>
    <t>6 SILLAS BRAZA RESPALDO POLIPROPILENO</t>
  </si>
  <si>
    <t>1241-001-59</t>
  </si>
  <si>
    <t>MESA PARA COMPUTADORA 120*60</t>
  </si>
  <si>
    <t>1241-001-60</t>
  </si>
  <si>
    <t>MESA PARA BIBLIOTECA 150*80</t>
  </si>
  <si>
    <t>1241-001-61</t>
  </si>
  <si>
    <t>7 ARCHIVEROS VERTICAL METALICO 4 GAVETAS</t>
  </si>
  <si>
    <t>1241-001-62</t>
  </si>
  <si>
    <t>CNJUNTO EJECUTIVO 2.00MTS</t>
  </si>
  <si>
    <t>1241-001-67</t>
  </si>
  <si>
    <t>64 SILAS ESPECIAL TIPO CAPCE</t>
  </si>
  <si>
    <t>1241-001-68</t>
  </si>
  <si>
    <t>20 CONJUNTO</t>
  </si>
  <si>
    <t>1241-001-69</t>
  </si>
  <si>
    <t>20 SILLAS</t>
  </si>
  <si>
    <t>1241-001-70</t>
  </si>
  <si>
    <t>44 SILLAS</t>
  </si>
  <si>
    <t>1241-001-71</t>
  </si>
  <si>
    <t>258 MESABANCOS</t>
  </si>
  <si>
    <t>1241-001-74</t>
  </si>
  <si>
    <t>CONJUNTO EJECUTIVO 200*160 CREDENZA</t>
  </si>
  <si>
    <t>1241-001-75</t>
  </si>
  <si>
    <t>1241-001-76</t>
  </si>
  <si>
    <t xml:space="preserve">8 SOFA 3 PLAZAS </t>
  </si>
  <si>
    <t>1241-001-77</t>
  </si>
  <si>
    <t xml:space="preserve">82 BUTACAS DE AUDITORIO </t>
  </si>
  <si>
    <t>1241-001-78</t>
  </si>
  <si>
    <t xml:space="preserve">33 SILLA OPERATIVA </t>
  </si>
  <si>
    <t>1241-001-79</t>
  </si>
  <si>
    <t xml:space="preserve">6 ARCHIVERO VERTICAL MELAMINA 4 GAV </t>
  </si>
  <si>
    <t>1241-001-80</t>
  </si>
  <si>
    <t>34 MESA PARA COMPUTADORA 120*60</t>
  </si>
  <si>
    <t>1241-001-81</t>
  </si>
  <si>
    <t>2 MESA DE JUNTAS 300*120</t>
  </si>
  <si>
    <t>1241-001-82</t>
  </si>
  <si>
    <t>8 CONJUTO SECRETARIAL 160*160 CREDENZA</t>
  </si>
  <si>
    <t>1241-001-83</t>
  </si>
  <si>
    <t>3 MESA DE CENTRO 120*60</t>
  </si>
  <si>
    <t>1241-001-84</t>
  </si>
  <si>
    <t>2 MESA ESQUINERA 60*60</t>
  </si>
  <si>
    <t>1241-001-85</t>
  </si>
  <si>
    <t>16 MESA PARA MAESTRO 120*60</t>
  </si>
  <si>
    <t>1241-001-86</t>
  </si>
  <si>
    <t>30 PINTARRON BLANCO 240*120</t>
  </si>
  <si>
    <t>1241-001-87</t>
  </si>
  <si>
    <t>14 ARCHIVERO VERTICAL DE 4 GAVETAS</t>
  </si>
  <si>
    <t>1241-001-88</t>
  </si>
  <si>
    <t>CASILLEROS</t>
  </si>
  <si>
    <t>1241-003-0001</t>
  </si>
  <si>
    <t>DESKTOP HP PAVILION 20-B350LA</t>
  </si>
  <si>
    <t>1241-003-0002</t>
  </si>
  <si>
    <t>1241-003-0003</t>
  </si>
  <si>
    <t>1241-003-0004</t>
  </si>
  <si>
    <t>1241-003-0005</t>
  </si>
  <si>
    <t>1241-003-0006</t>
  </si>
  <si>
    <t>1241-003-0007</t>
  </si>
  <si>
    <t>1241-003-0011</t>
  </si>
  <si>
    <t>1241-003-0012</t>
  </si>
  <si>
    <t>1241-003-0013</t>
  </si>
  <si>
    <t>1241-003-0014</t>
  </si>
  <si>
    <t>1241-003-0015</t>
  </si>
  <si>
    <t>PROYECTOR EPSON  POWERLITE S18</t>
  </si>
  <si>
    <t>1241-003-0016</t>
  </si>
  <si>
    <t>PROYECTOR EPSON  POWERLITE S19</t>
  </si>
  <si>
    <t>1241-003-0017</t>
  </si>
  <si>
    <t>PROYECTOR EPSON  POWERLITE S20</t>
  </si>
  <si>
    <t>1241-003-0018</t>
  </si>
  <si>
    <t>PROYECTOR EPSON  POWERLITE S21</t>
  </si>
  <si>
    <t>1241-003-0019</t>
  </si>
  <si>
    <t>PROYECTOR EPSON  POWERLITE S22</t>
  </si>
  <si>
    <t>1241-003-0056</t>
  </si>
  <si>
    <t>FUENTE DE ALIMENTACION UPS 650 VA (390W)</t>
  </si>
  <si>
    <t>1241-003-0057</t>
  </si>
  <si>
    <t>1241-003-0058</t>
  </si>
  <si>
    <t>1241-003-0059</t>
  </si>
  <si>
    <t>1241-003-0060</t>
  </si>
  <si>
    <t>1241-003-0061</t>
  </si>
  <si>
    <t>1241-003-0062</t>
  </si>
  <si>
    <t>FUENTE DE ALIMENTACION UPS 650 VA (390W) 102-13</t>
  </si>
  <si>
    <t>1241-003-0063</t>
  </si>
  <si>
    <t>FUENTE DE ALIMENTACION UPS 650</t>
  </si>
  <si>
    <t>1241-003-0064</t>
  </si>
  <si>
    <t>LAP TOP LENOVO IDEA PAD G40-45</t>
  </si>
  <si>
    <t>1241-003-0077</t>
  </si>
  <si>
    <t>LAP TOP LENOVO IDEA PAD G40-46</t>
  </si>
  <si>
    <t>1241-003-78</t>
  </si>
  <si>
    <t>EQUIPO HP PAVILION 20-R153LA AIO E1-6015</t>
  </si>
  <si>
    <t>1241-003-79</t>
  </si>
  <si>
    <t>EQUIPO HP PAVILION 20-R153LA AIO E1-6016</t>
  </si>
  <si>
    <t>1241-003-80</t>
  </si>
  <si>
    <t>EQUIPO HP PAVILION 20-R153LA AIO E1-6017</t>
  </si>
  <si>
    <t>1241-003-81</t>
  </si>
  <si>
    <t>EQUIPO HP PAVILION 20-R153LA AIO E1-6018</t>
  </si>
  <si>
    <t>1241-003-82</t>
  </si>
  <si>
    <t>EQUIPO HP PAVILION 20-R153LA AIO E1-6019</t>
  </si>
  <si>
    <t>1241-003-83</t>
  </si>
  <si>
    <t>EQUIPO HP PAVILION 20-R153LA AIO E1-6020</t>
  </si>
  <si>
    <t>1241-003-84</t>
  </si>
  <si>
    <t>EQUIPO HP PAVILION 20-R153LA AIO E1-6021</t>
  </si>
  <si>
    <t>1241-003-85</t>
  </si>
  <si>
    <t>EQUIPO HP PAVILION 20-R153LA AIO E1-6022</t>
  </si>
  <si>
    <t>1241-003-86</t>
  </si>
  <si>
    <t>EQUIPO HP PAVILION 20-R153LA AIO E1-6023</t>
  </si>
  <si>
    <t>1241-003-87</t>
  </si>
  <si>
    <t>EQUIPO HP PAVILION 20-R153LA AIO E1-6024</t>
  </si>
  <si>
    <t>1241-003-88</t>
  </si>
  <si>
    <t>EQUIPO HP PAVILION 20-R153LA AIO E1-6025</t>
  </si>
  <si>
    <t>1241-003-89</t>
  </si>
  <si>
    <t>EQUIPO HP PAVILION 20-R153LA AIO E1-6026</t>
  </si>
  <si>
    <t>1241-003-90</t>
  </si>
  <si>
    <t>EQUIPO HP PAVILION 20-R153LA AIO E1-6027</t>
  </si>
  <si>
    <t>1241-003-91</t>
  </si>
  <si>
    <t>EQUIPO HP PAVILION 20-R153LA AIO E1-6028</t>
  </si>
  <si>
    <t>1241-003-92</t>
  </si>
  <si>
    <t>EQUIPO HP PAVILION 20-R153LA AIO E1-6029</t>
  </si>
  <si>
    <t>1241-003-93</t>
  </si>
  <si>
    <t>IMPRESORA MULTIFUNCIONAL M477FNW</t>
  </si>
  <si>
    <t>1241-003-94</t>
  </si>
  <si>
    <t xml:space="preserve">EQ. COMPLETO PARA LABORATORIO DE IDIO </t>
  </si>
  <si>
    <t>1241-009-01</t>
  </si>
  <si>
    <t>2 DELL INSPIRION 660S P4OH 2NVDCY1 2Q7CCY1</t>
  </si>
  <si>
    <t>1241-009-03</t>
  </si>
  <si>
    <t>RADIOGRABADORA YES</t>
  </si>
  <si>
    <t>1241-009-04</t>
  </si>
  <si>
    <t>PANTALLA TV PIONER LED 40FHD</t>
  </si>
  <si>
    <t>1241-1-07</t>
  </si>
  <si>
    <t>ARCHIVEROS</t>
  </si>
  <si>
    <t>1241-1-20</t>
  </si>
  <si>
    <t>BAFLE</t>
  </si>
  <si>
    <t>1241-1-21</t>
  </si>
  <si>
    <t>STAND</t>
  </si>
  <si>
    <t>1241-1-24</t>
  </si>
  <si>
    <t>20 MESAS PLEGLABLES</t>
  </si>
  <si>
    <t>1241-1-51</t>
  </si>
  <si>
    <t>PROYECTOR</t>
  </si>
  <si>
    <t>1241-1-51101</t>
  </si>
  <si>
    <t xml:space="preserve">MOBILIARIO </t>
  </si>
  <si>
    <t>1241-1-52</t>
  </si>
  <si>
    <t>1241-1-53</t>
  </si>
  <si>
    <t>1241-1-54</t>
  </si>
  <si>
    <t>IMPRESORA</t>
  </si>
  <si>
    <t>1241-1-55</t>
  </si>
  <si>
    <t>1241-2-51201</t>
  </si>
  <si>
    <t>MUEBLES, EXCEPTO DE OFICINA Y ESTANTER</t>
  </si>
  <si>
    <t>1241-3-0008</t>
  </si>
  <si>
    <t>DESKTOP</t>
  </si>
  <si>
    <t>1241-3-0009</t>
  </si>
  <si>
    <t>1241-3-0010</t>
  </si>
  <si>
    <t>1241-3-0020</t>
  </si>
  <si>
    <t>AL 12 11 COMPUTADORAS</t>
  </si>
  <si>
    <t>1241-3-0031</t>
  </si>
  <si>
    <t>AL 12 25 COMPUTADORAS</t>
  </si>
  <si>
    <t>1241-3-01</t>
  </si>
  <si>
    <t>1241-3-10</t>
  </si>
  <si>
    <t>1241-3-51501</t>
  </si>
  <si>
    <t>BIENES INFORMATICOS</t>
  </si>
  <si>
    <t>1241-9-00001</t>
  </si>
  <si>
    <t>PLANTA PURIFICADORA Y BEBEDEROS</t>
  </si>
  <si>
    <t>1241-9-00002</t>
  </si>
  <si>
    <t>EQUIPO ESPECIALIZADO DE AUTOMATIZACIÓN</t>
  </si>
  <si>
    <t>1241-9-00003</t>
  </si>
  <si>
    <t>EQUIPO DE LABORATORIO PARA CNC</t>
  </si>
  <si>
    <t>1241-9-00004</t>
  </si>
  <si>
    <t>MÓDULOS SOLARES FOTOVOLTAICOS POLICRISTALINOS 325 WATTS</t>
  </si>
  <si>
    <t>1241-9-00005</t>
  </si>
  <si>
    <t>LABORATORIO MOVIL PARA INVESTIGACIÓN SOLAR</t>
  </si>
  <si>
    <t>1241-9-51901</t>
  </si>
  <si>
    <t>EQUIPO DE ADMINISTRACION</t>
  </si>
  <si>
    <t>1241-9-51902</t>
  </si>
  <si>
    <t>MOBILIARIO Y EQUIPO PARA ESCUELAS LAB</t>
  </si>
  <si>
    <t>1242-1-52101</t>
  </si>
  <si>
    <t>EQUIPOS Y APARATOS AUDIOVISUALES</t>
  </si>
  <si>
    <t>1242-2-52201</t>
  </si>
  <si>
    <t>APARATOS DEPORTIVOS</t>
  </si>
  <si>
    <t>1242-3-52301</t>
  </si>
  <si>
    <t xml:space="preserve">CAMARAS FOTOGRAFICAS Y DE VIDEO </t>
  </si>
  <si>
    <t>1242-9-001</t>
  </si>
  <si>
    <t>Replicadora Tridiencional Mekerbot</t>
  </si>
  <si>
    <t>1242-9-002</t>
  </si>
  <si>
    <t>Equipo de Manufactura Maakerbot</t>
  </si>
  <si>
    <t>1242-9-003</t>
  </si>
  <si>
    <t>Equipo Manufactura Maakerbot Replica 2</t>
  </si>
  <si>
    <t>1242-9-004</t>
  </si>
  <si>
    <t>Robot e Integración</t>
  </si>
  <si>
    <t>1242-9-005</t>
  </si>
  <si>
    <t>6 Mesas metálica tubular 130x83x75 cm. MT-OLA13083</t>
  </si>
  <si>
    <t>1242-9-006</t>
  </si>
  <si>
    <t>4 Mesas medio círculo 130x74x75 cm. MC-OLA13074</t>
  </si>
  <si>
    <t>1242-9-007</t>
  </si>
  <si>
    <t>6 Mesas tubular blanca 72x50x75 cm. MEA-7350</t>
  </si>
  <si>
    <t>1242-9-008</t>
  </si>
  <si>
    <t>24 Mesas tubular blanca 70x50x75 cm. ME-7050</t>
  </si>
  <si>
    <t>1242-9-009</t>
  </si>
  <si>
    <t>4 Armarios melamínico 115x53x91 cm. LI-11553</t>
  </si>
  <si>
    <t>1242-9-010</t>
  </si>
  <si>
    <t>4 Armarios con ruedas 115x53x91 cm. LIC-11553</t>
  </si>
  <si>
    <t>1242-9-011</t>
  </si>
  <si>
    <t>4 Armarios con ruedas de 115x53x91 cm. LIP-11553</t>
  </si>
  <si>
    <t>1242-9-012</t>
  </si>
  <si>
    <t>4 Estantería abierta ruedas industriales 115x53x91 cm. LIG-11553</t>
  </si>
  <si>
    <t>1242-9-013</t>
  </si>
  <si>
    <t>Lockers de 36 espacios 15"x15x70 ASI STORAGE</t>
  </si>
  <si>
    <t>1242-9-014</t>
  </si>
  <si>
    <t>2 Juegos de 2 sofás Mod. 82042</t>
  </si>
  <si>
    <t>1242-9-015</t>
  </si>
  <si>
    <t>3 Pizarrónes blanco reversible 150x.90 cm. PGEABB150090</t>
  </si>
  <si>
    <t>1242-9-016</t>
  </si>
  <si>
    <t>3 Sofás vinypiel MUNICH 2P</t>
  </si>
  <si>
    <t>1242-9-017</t>
  </si>
  <si>
    <t>4 Sofás vinypiel esqunero MUNICH</t>
  </si>
  <si>
    <t>1242-9-018</t>
  </si>
  <si>
    <t>3 Taburetes vinypiel MUNICH ALBAR</t>
  </si>
  <si>
    <t>1242-9-019</t>
  </si>
  <si>
    <t>40 Sillas de polipropileno tipo concha BM</t>
  </si>
  <si>
    <t>1242-9-020</t>
  </si>
  <si>
    <t>18 Sillas con pistón de ajuste OHS2500</t>
  </si>
  <si>
    <t>1242-9-021</t>
  </si>
  <si>
    <t>6 Anaqueles FR90,FO45</t>
  </si>
  <si>
    <t>1242-9-022</t>
  </si>
  <si>
    <t>4 Bancos con respaldo vinypiel 42x82x48 cm.</t>
  </si>
  <si>
    <t>1242-9-023</t>
  </si>
  <si>
    <t>2 Carros transpotador de libros .81x.50x.94 cm.</t>
  </si>
  <si>
    <t>1242-9-024</t>
  </si>
  <si>
    <t>3 Credenza con llave y puerta corrediza 120x.39x.75cm.</t>
  </si>
  <si>
    <t>1242-9-025</t>
  </si>
  <si>
    <t>6 LIbreros metálico doble 90x58x210 cms.</t>
  </si>
  <si>
    <t>1242-9-026</t>
  </si>
  <si>
    <t>8 Libreros metálico sencillo 199x90x25 cms.</t>
  </si>
  <si>
    <t>1242-9-027</t>
  </si>
  <si>
    <t>6 Escritorios para pc 120x60x75 cm.</t>
  </si>
  <si>
    <t>1242-9-028</t>
  </si>
  <si>
    <t>Exhibidor de revistas 210 cms. 6 entrepaños</t>
  </si>
  <si>
    <t>1242-9-029</t>
  </si>
  <si>
    <t>100 Sillas de visita para biblioteca color negro</t>
  </si>
  <si>
    <t>1242-9-030</t>
  </si>
  <si>
    <t>7 Sillas secretarial diseño ergonómico negro</t>
  </si>
  <si>
    <t>1242-9-031</t>
  </si>
  <si>
    <t>Bibliozones acero inoxidable</t>
  </si>
  <si>
    <t>1242-9-032</t>
  </si>
  <si>
    <t>2 Recepción extendida curva blanco mate 175x61x110 cms.</t>
  </si>
  <si>
    <t>1242-9-033</t>
  </si>
  <si>
    <t>150 Soporta libros tipo escuadra</t>
  </si>
  <si>
    <t>1242-9-034</t>
  </si>
  <si>
    <t>Lector de código de barras negro voyager RS485</t>
  </si>
  <si>
    <t>1242-9-035</t>
  </si>
  <si>
    <t>Impresora zebra ZD7500</t>
  </si>
  <si>
    <t>1242-9-036</t>
  </si>
  <si>
    <t>Sistema de arcos de detección electromagnética</t>
  </si>
  <si>
    <t>1242-9-037</t>
  </si>
  <si>
    <t>Equipo de activación y desactivación de eriquetas electromagnéticas RS-232</t>
  </si>
  <si>
    <t>1242-9-038</t>
  </si>
  <si>
    <t>1600 Etiquetas electromagnéticas de 165MM</t>
  </si>
  <si>
    <t>1242-9-039</t>
  </si>
  <si>
    <t>Rorriquete tipo pedestal para control de acceso</t>
  </si>
  <si>
    <t>1242-9-040</t>
  </si>
  <si>
    <t>Equipo para la credencialización</t>
  </si>
  <si>
    <t>1243-001-001</t>
  </si>
  <si>
    <t>CAMILLA RIGIDA</t>
  </si>
  <si>
    <t>1243-001-02</t>
  </si>
  <si>
    <t xml:space="preserve">CARRO CAMILLA CON PORTA SUERO </t>
  </si>
  <si>
    <t>1243-001-03</t>
  </si>
  <si>
    <t>CARRO DE CURACIONES CROMADO C/ ACCESORIOS</t>
  </si>
  <si>
    <t>1243-001-04</t>
  </si>
  <si>
    <t>ESTERILIZADOR MARCA MYACO</t>
  </si>
  <si>
    <t>1243-001-05</t>
  </si>
  <si>
    <t xml:space="preserve">BAYMANOMETRO DIGITAL DE MUÑECA </t>
  </si>
  <si>
    <t>1243-1-53101</t>
  </si>
  <si>
    <t xml:space="preserve">EQUIPO MEDICO Y DE LABORATORIO </t>
  </si>
  <si>
    <t>1244-1-54101</t>
  </si>
  <si>
    <t>AUTOMOVILES Y CAMIONES</t>
  </si>
  <si>
    <t>1244-1-54103</t>
  </si>
  <si>
    <t>AUTOMOVIL NISSAN FRONTIER</t>
  </si>
  <si>
    <t>1246-2-56201</t>
  </si>
  <si>
    <t>MAQUINARIA Y EQUIPO INDUSTRIAL</t>
  </si>
  <si>
    <t>1246-4-56401</t>
  </si>
  <si>
    <t>SISTEMAS DE AIRE ACONDICIONADO, CALEFA</t>
  </si>
  <si>
    <t>1246-5-001</t>
  </si>
  <si>
    <t>EQUIPO DE RUTER CONECTIVIDAD INTERNET</t>
  </si>
  <si>
    <t>1246-5-002</t>
  </si>
  <si>
    <t>CONMUTADOR 2 EQUIPOS TELEFONICOS</t>
  </si>
  <si>
    <t>1246-5-003</t>
  </si>
  <si>
    <t xml:space="preserve">SWICH MARCA HP 1420 A 24  GB PARA SITE </t>
  </si>
  <si>
    <t>1246-5-004</t>
  </si>
  <si>
    <t xml:space="preserve">EQUIPO ACCESS POINT PARA INTERNET </t>
  </si>
  <si>
    <t>1246-5-56501</t>
  </si>
  <si>
    <t>EQUIPO DE COMUNICACIÓN Y TELECOMUNICACION</t>
  </si>
  <si>
    <t>1246-6-0002</t>
  </si>
  <si>
    <t xml:space="preserve">EQUIPO DEE COMUNICACIÓN Y TELECOMUNICAICON </t>
  </si>
  <si>
    <t>1246-6-56601</t>
  </si>
  <si>
    <t xml:space="preserve">MAQUINARIA Y EQUIPO ELECTRICO Y ELECTRONICO </t>
  </si>
  <si>
    <t>1246-7-56701</t>
  </si>
  <si>
    <t>HERRAMIENTAS</t>
  </si>
  <si>
    <t>1247-1-001</t>
  </si>
  <si>
    <t>3 Proyectos formativos teoría y metodología</t>
  </si>
  <si>
    <t>1247-1-002</t>
  </si>
  <si>
    <t>3 Taller de ética</t>
  </si>
  <si>
    <t>1247-1-003</t>
  </si>
  <si>
    <t>3 Comunicación eficáz: Teoría y Práctica de la Comunicación Humana</t>
  </si>
  <si>
    <t>1247-1-004</t>
  </si>
  <si>
    <t>3 Merchandising: Teoría y Práctica</t>
  </si>
  <si>
    <t>1247-1-005</t>
  </si>
  <si>
    <t>3 Guía de preparación para la prueba enlace</t>
  </si>
  <si>
    <t>1247-1-006</t>
  </si>
  <si>
    <t>3 Undestanding media Users</t>
  </si>
  <si>
    <t>1247-1-007</t>
  </si>
  <si>
    <t>3 Intermediality</t>
  </si>
  <si>
    <t>1247-1-008</t>
  </si>
  <si>
    <t>3 Fundamentos y planeación de la manufactura automarizada</t>
  </si>
  <si>
    <t>1247-1-009</t>
  </si>
  <si>
    <t>3 Introduduction to operations research</t>
  </si>
  <si>
    <t>1247-1-010</t>
  </si>
  <si>
    <t>3 Organization theory and public managemen</t>
  </si>
  <si>
    <t>1247-1-011</t>
  </si>
  <si>
    <t>3 Strategic management with competitiveness and globalization concepts</t>
  </si>
  <si>
    <t>1247-1-012</t>
  </si>
  <si>
    <t>3 Consumer Behavior</t>
  </si>
  <si>
    <t>1247-1-013</t>
  </si>
  <si>
    <t>3 Auditg&amp;assurnc services</t>
  </si>
  <si>
    <t>1247-1-014</t>
  </si>
  <si>
    <t>3 Corporate Finance Plus my Finance</t>
  </si>
  <si>
    <t>1247-1-015</t>
  </si>
  <si>
    <t>3 Principles of managerial finance plus my</t>
  </si>
  <si>
    <t>1247-1-016</t>
  </si>
  <si>
    <t>3 Engineering economy 14/E</t>
  </si>
  <si>
    <t>1247-1-017</t>
  </si>
  <si>
    <t>3 Electromagnetic waves</t>
  </si>
  <si>
    <t>1247-1-018</t>
  </si>
  <si>
    <t>3 Desing and analisys of lean productions</t>
  </si>
  <si>
    <t>1247-1-019</t>
  </si>
  <si>
    <t>3 Steel structures - behavior and LRFD</t>
  </si>
  <si>
    <t>1247-1-020</t>
  </si>
  <si>
    <t>3 Tunable laser applications</t>
  </si>
  <si>
    <t>1247-1-021</t>
  </si>
  <si>
    <t>3 Understanding laser</t>
  </si>
  <si>
    <t>1247-1-022</t>
  </si>
  <si>
    <t>3 Non-abelian harmonic analysis: aplications of SL (2,R)</t>
  </si>
  <si>
    <t>1247-1-023</t>
  </si>
  <si>
    <t>3 Nanoelectrodynamics</t>
  </si>
  <si>
    <t>1247-1-024</t>
  </si>
  <si>
    <t>3 Domain decomposition methods in science and engineering XVIII</t>
  </si>
  <si>
    <t>1247-1-025</t>
  </si>
  <si>
    <t>3 Large eddy simulation of turbulent incomprenssible flows analytical and numerical results a class of les models</t>
  </si>
  <si>
    <t>1247-1-026</t>
  </si>
  <si>
    <t>3 Domain decomposition methods in science and engineering XIX</t>
  </si>
  <si>
    <t>1247-1-027</t>
  </si>
  <si>
    <t>3 Fluid-structure interaction</t>
  </si>
  <si>
    <t>1247-1-028</t>
  </si>
  <si>
    <t>3 Nonclassical thermoelastic problems in nonlinear dynamics of shells: aplications of the bubndy-galerkin and finite diference numerical methods</t>
  </si>
  <si>
    <t>1247-1-029</t>
  </si>
  <si>
    <t>3 Advances in time-delay systems</t>
  </si>
  <si>
    <t>1247-1-030</t>
  </si>
  <si>
    <t>3 Building maintenance management</t>
  </si>
  <si>
    <t>1247-1-031</t>
  </si>
  <si>
    <t>3 Electronics circuit design using electronics workbench (bookware  companio series)</t>
  </si>
  <si>
    <t>1247-1-032</t>
  </si>
  <si>
    <t>3 Large eddy simulation for compressible flows</t>
  </si>
  <si>
    <t>1247-1-033</t>
  </si>
  <si>
    <t>3 Silicon photonics</t>
  </si>
  <si>
    <t>1247-1-034</t>
  </si>
  <si>
    <t>3 Multi-wafer rotating mems machines</t>
  </si>
  <si>
    <t>1247-1-035</t>
  </si>
  <si>
    <t>3 Fundamentos de investigación para estudiantes de ingeniería</t>
  </si>
  <si>
    <t>1247-1-036</t>
  </si>
  <si>
    <t>3 Reinforced concrete, 6/E</t>
  </si>
  <si>
    <t>1247-1-037</t>
  </si>
  <si>
    <t>3 Antiterrorism and homeland defense</t>
  </si>
  <si>
    <t>1247-1-038</t>
  </si>
  <si>
    <t>3 Bionanofluidic mems</t>
  </si>
  <si>
    <t>1247-1-039</t>
  </si>
  <si>
    <t>3 Administración de proyectos</t>
  </si>
  <si>
    <t>1247-1-040</t>
  </si>
  <si>
    <t>3 Plant design and economics for chemical engineers</t>
  </si>
  <si>
    <t>1247-1-041</t>
  </si>
  <si>
    <t>3 Evaluación de proyectos para ingenieros</t>
  </si>
  <si>
    <t>1247-1-042</t>
  </si>
  <si>
    <t>3 Ingeniería de métodos, movimientos y tiempos</t>
  </si>
  <si>
    <t>1247-1-043</t>
  </si>
  <si>
    <t>3 Instalaciones hidrosanitarias y de gas para edificaciones</t>
  </si>
  <si>
    <t>1247-1-044</t>
  </si>
  <si>
    <t>3 Riesgos químicos (SIL)</t>
  </si>
  <si>
    <t>1247-1-045</t>
  </si>
  <si>
    <t>3 Teoría de riesgos (SIL)</t>
  </si>
  <si>
    <t>1247-1-046</t>
  </si>
  <si>
    <t>3 Matemáticas básicas con aplicaciones a la ingeniería</t>
  </si>
  <si>
    <t>1247-1-047</t>
  </si>
  <si>
    <t>3 Análisis de sistemas eléctricos de potencia, un enfoque práctico</t>
  </si>
  <si>
    <t>1247-1-048</t>
  </si>
  <si>
    <t>3 Automatización neumática</t>
  </si>
  <si>
    <t>1247-1-049</t>
  </si>
  <si>
    <t>3 Cómo ser un buen profesional eléctrico</t>
  </si>
  <si>
    <t>1247-1-050</t>
  </si>
  <si>
    <t>3 Comunicaciones móviles, sistemas GSM, UMTS y LTE</t>
  </si>
  <si>
    <t>1247-1-051</t>
  </si>
  <si>
    <t>3 Configuración y ajustes de sistemas de sonido curso práctico</t>
  </si>
  <si>
    <t>1247-1-052</t>
  </si>
  <si>
    <t>3 Diseño de sistemas termofluidos, una visión integradora</t>
  </si>
  <si>
    <t>1247-1-053</t>
  </si>
  <si>
    <t>3 Diseño lógico</t>
  </si>
  <si>
    <t>1247-1-054</t>
  </si>
  <si>
    <t>3 Dispositivos eléctrónicos</t>
  </si>
  <si>
    <t>1247-1-055</t>
  </si>
  <si>
    <t>3 Electricidad básica guía práctica</t>
  </si>
  <si>
    <t>1247-1-056</t>
  </si>
  <si>
    <t>3 Electricidad básica problemas resueltos</t>
  </si>
  <si>
    <t>1247-1-057</t>
  </si>
  <si>
    <t>3 Electricista de mantenimiento</t>
  </si>
  <si>
    <t>1247-1-058</t>
  </si>
  <si>
    <t>3 Electrónica básica, guía práctica</t>
  </si>
  <si>
    <t>1247-1-059</t>
  </si>
  <si>
    <t>3 Electrónica básica, problemas resueltos</t>
  </si>
  <si>
    <t>1247-1-060</t>
  </si>
  <si>
    <t>3 Ingeniería del sonido, sistemas del sonido directo</t>
  </si>
  <si>
    <t>1247-1-061</t>
  </si>
  <si>
    <t>3 Instalaciones domóticas</t>
  </si>
  <si>
    <t>1247-1-062</t>
  </si>
  <si>
    <t>3 Instalaciones eléctricas interiores</t>
  </si>
  <si>
    <t>1247-1-063</t>
  </si>
  <si>
    <t>3 Instalaciones solares fotovoltáicas, compi_web</t>
  </si>
  <si>
    <t>1247-1-064</t>
  </si>
  <si>
    <t>3 Laboratorio de circuitos eléctrónicos I</t>
  </si>
  <si>
    <t>1247-1-065</t>
  </si>
  <si>
    <t>3 Laboratorio de circuitos electrónicos II, prácticas</t>
  </si>
  <si>
    <t>1247-1-066</t>
  </si>
  <si>
    <t>3 Manual de prácticas de soldadura</t>
  </si>
  <si>
    <t>1247-1-067</t>
  </si>
  <si>
    <t>3 Soldadura básica guía práctica</t>
  </si>
  <si>
    <t>1247-1-068</t>
  </si>
  <si>
    <t>3 Tecnologías de la información y la comunicación</t>
  </si>
  <si>
    <t>1247-1-069</t>
  </si>
  <si>
    <t>3 Telecomunicaciones tecnologías, redes y servicios 2a. edición</t>
  </si>
  <si>
    <t>1247-1-070</t>
  </si>
  <si>
    <t>3 Teoría electromagnética para estudiantes</t>
  </si>
  <si>
    <t>1247-1-071</t>
  </si>
  <si>
    <t>3 Trono y fresadora, libro de taller, compi_web</t>
  </si>
  <si>
    <t>1247-1-072</t>
  </si>
  <si>
    <t>3 Vehículos eléctricos y redes para su recarga</t>
  </si>
  <si>
    <t>1247-1-073</t>
  </si>
  <si>
    <t>3 3D studio max 2014, curso práctico</t>
  </si>
  <si>
    <t>1247-1-074</t>
  </si>
  <si>
    <t>3 Administración de redes telemáticas MF0230_3</t>
  </si>
  <si>
    <t>1247-1-075</t>
  </si>
  <si>
    <t>3 Administración de servicios de mensajería electrónica, manual práctico</t>
  </si>
  <si>
    <t>1247-1-076</t>
  </si>
  <si>
    <t>3 Administración de servicios de transferencia de archivo (C.P.)</t>
  </si>
  <si>
    <t>1247-1-077</t>
  </si>
  <si>
    <t>3 Administración de servicios Web. MF0495_3</t>
  </si>
  <si>
    <t>1247-1-078</t>
  </si>
  <si>
    <t>3 Administración de sistemas gestores de bases de datos</t>
  </si>
  <si>
    <t>1247-1-079</t>
  </si>
  <si>
    <t>3 Administración de sistemas gestores de bases de datos 2a. edición (grado superior)</t>
  </si>
  <si>
    <t>1247-1-080</t>
  </si>
  <si>
    <t>3 Administración de sistemas gestores de base de datos, manual práctico</t>
  </si>
  <si>
    <t>1247-1-081</t>
  </si>
  <si>
    <t>3 Administración de sistemas GNU/LINUX</t>
  </si>
  <si>
    <t>1247-1-082</t>
  </si>
  <si>
    <t>3 Administración de sistemas operativos</t>
  </si>
  <si>
    <t>1247-1-083</t>
  </si>
  <si>
    <t>3 Administración hardware de un sistema informático (C.P.)</t>
  </si>
  <si>
    <t>1247-1-084</t>
  </si>
  <si>
    <t>3 Administración software de un sistema informático (C.P.)</t>
  </si>
  <si>
    <t>1247-1-085</t>
  </si>
  <si>
    <t>3 Adobe flash C56 professional curso práctico</t>
  </si>
  <si>
    <t>1247-1-086</t>
  </si>
  <si>
    <t>3 Ajax en J2EE 2a. edición actualizada</t>
  </si>
  <si>
    <t>1247-1-087</t>
  </si>
  <si>
    <t>3 Android, desarrollo de aplicaciones</t>
  </si>
  <si>
    <t>1247-1-088</t>
  </si>
  <si>
    <t>3 Android, manual práctico para todos los niveles, más de 350 sugerencias, consejos y aplicaciones escenciales</t>
  </si>
  <si>
    <t>1247-1-089</t>
  </si>
  <si>
    <t>3 Aplicaciones de software libre</t>
  </si>
  <si>
    <t>1247-1-090</t>
  </si>
  <si>
    <t>3 Aolicaciones google</t>
  </si>
  <si>
    <t>1247-1-091</t>
  </si>
  <si>
    <t>3 Aplicaciones microinformáticas (C.P.)</t>
  </si>
  <si>
    <t>1247-1-092</t>
  </si>
  <si>
    <t>3 Aplicaciones ofimáticas. 2a. edición CFGM</t>
  </si>
  <si>
    <t>1247-1-093</t>
  </si>
  <si>
    <t>3 Aplicaiones web</t>
  </si>
  <si>
    <t>1247-1-094</t>
  </si>
  <si>
    <t>3 Aprenda a programar con lazarus</t>
  </si>
  <si>
    <t>1247-1-095</t>
  </si>
  <si>
    <t>3 Aprendizaje automático, compi_web</t>
  </si>
  <si>
    <t>1247-1-096</t>
  </si>
  <si>
    <t>3 Arduind. Guía práctica de fundamentos y simulación</t>
  </si>
  <si>
    <t>1247-1-097</t>
  </si>
  <si>
    <t>3 Arte de videojuegos, da forma a tus sueños</t>
  </si>
  <si>
    <t>1247-1-098</t>
  </si>
  <si>
    <t>3 Auditoría de seguridad informática</t>
  </si>
  <si>
    <t>1247-1-099</t>
  </si>
  <si>
    <t>3 Backtrack 5</t>
  </si>
  <si>
    <t>1247-1-100</t>
  </si>
  <si>
    <t>3 Bases de datos</t>
  </si>
  <si>
    <t>1247-1-101</t>
  </si>
  <si>
    <t>3 Bitcoin. Guía completa de la moneda del futuro</t>
  </si>
  <si>
    <t>1247-1-102</t>
  </si>
  <si>
    <t>3 Bricolaje informático, taller de hardware</t>
  </si>
  <si>
    <t>1247-1-103</t>
  </si>
  <si>
    <t>3 C. Básico, compi.web</t>
  </si>
  <si>
    <t>1247-1-104</t>
  </si>
  <si>
    <t>1247-1-105</t>
  </si>
  <si>
    <t>3 Cómo modelar con autodesk inventor 2014</t>
  </si>
  <si>
    <t>1247-1-106</t>
  </si>
  <si>
    <t>3 Construcción de páginas web. Manual práctico</t>
  </si>
  <si>
    <t>1247-1-107</t>
  </si>
  <si>
    <t>3 Corelcad 2014, paso a paso</t>
  </si>
  <si>
    <t>1247-1-108</t>
  </si>
  <si>
    <t>3 Creación de juegos y aplicaciones para android, desarrollo práctico de proyectos.</t>
  </si>
  <si>
    <t>1247-1-109</t>
  </si>
  <si>
    <t>3 Creación de un sitio web con PHP y MYSQL</t>
  </si>
  <si>
    <t>1247-1-110</t>
  </si>
  <si>
    <t>3 Crear una web desde cero, paso a paso con joomlai 2a. edición actualizada</t>
  </si>
  <si>
    <t>1247-1-111</t>
  </si>
  <si>
    <t>3 Criptografía, protección de datos y aplicaciones. Una guía para estudiantes y profesionales</t>
  </si>
  <si>
    <t>1247-1-112</t>
  </si>
  <si>
    <t>3 Desarrollo de aplicaciones con swift</t>
  </si>
  <si>
    <t>1247-1-113</t>
  </si>
  <si>
    <t>3 Desarrollo de aplicaciones mediante E+C172L framework de spring</t>
  </si>
  <si>
    <t>1247-1-114</t>
  </si>
  <si>
    <t>3 Desarrollo de aplicaciones para android</t>
  </si>
  <si>
    <t>1247-1-115</t>
  </si>
  <si>
    <t>3 Desarrollo de interfaces (grado superior)</t>
  </si>
  <si>
    <t>1247-1-116</t>
  </si>
  <si>
    <t>3 Desarrollo global de software</t>
  </si>
  <si>
    <t>1247-1-117</t>
  </si>
  <si>
    <t>3 Desarrollo web en entorno cliente</t>
  </si>
  <si>
    <t>1247-1-118</t>
  </si>
  <si>
    <t>3 Desarrollo web en entorno servidor</t>
  </si>
  <si>
    <t>1247-1-119</t>
  </si>
  <si>
    <t>3 Diseño de interfaces en aplicaciones móviles</t>
  </si>
  <si>
    <t>1247-1-120</t>
  </si>
  <si>
    <t>3 Diseño de interfaces web</t>
  </si>
  <si>
    <t>1247-1-121</t>
  </si>
  <si>
    <t>3 Diseño de redes telemáticas (C.P.)</t>
  </si>
  <si>
    <t>1247-1-122</t>
  </si>
  <si>
    <t>3 Diseño de videojuegos 2a. edición</t>
  </si>
  <si>
    <t>1247-1-123</t>
  </si>
  <si>
    <t>3 Diseño mecánico con solidworls 2015</t>
  </si>
  <si>
    <t>1247-1-124</t>
  </si>
  <si>
    <t>3 Diseño y construcción de algoritmos</t>
  </si>
  <si>
    <t>1247-1-125</t>
  </si>
  <si>
    <t>3 Diseño y creación de páginas web, compi_web</t>
  </si>
  <si>
    <t>1247-1-126</t>
  </si>
  <si>
    <t>3 Domine word press. Manual práctico</t>
  </si>
  <si>
    <t>1247-1-127</t>
  </si>
  <si>
    <t>3 Domótica.  Gestión de la energía y gestión técnica de edificios</t>
  </si>
  <si>
    <t>1247-1-128</t>
  </si>
  <si>
    <t>3 Dreamweaver 8 desarrollo de páginas web</t>
  </si>
  <si>
    <t>1247-1-129</t>
  </si>
  <si>
    <t>3 Dreamweaver CS6. Básico</t>
  </si>
  <si>
    <t>1247-1-130</t>
  </si>
  <si>
    <t>3 Elige tu CMS, wordpress moodle prestashop y más</t>
  </si>
  <si>
    <t>1247-1-131</t>
  </si>
  <si>
    <t>3 Entornos de dasarrollo</t>
  </si>
  <si>
    <t>1247-1-132</t>
  </si>
  <si>
    <t>3 excel 2007 avanzado</t>
  </si>
  <si>
    <t>1247-1-133</t>
  </si>
  <si>
    <t>3 excel 2010 básico</t>
  </si>
  <si>
    <t>1247-1-134</t>
  </si>
  <si>
    <t>3 Excel 2013 avanzado</t>
  </si>
  <si>
    <t>1247-1-135</t>
  </si>
  <si>
    <t>3 Excel 2013 manual básico</t>
  </si>
  <si>
    <t>1247-1-136</t>
  </si>
  <si>
    <t>3 Excel 2016 paso a paso 2a. edición actualizada</t>
  </si>
  <si>
    <t>1247-1-137</t>
  </si>
  <si>
    <t>3 Flash CS5 guía de campo</t>
  </si>
  <si>
    <t>1247-1-138</t>
  </si>
  <si>
    <t>3 Flash CS6 básico</t>
  </si>
  <si>
    <t>1247-1-139</t>
  </si>
  <si>
    <t>3 Fundamentos de la prospectiva en sistemas de información</t>
  </si>
  <si>
    <t>1247-1-140</t>
  </si>
  <si>
    <t>3 Fundamentos de robótica y mecatrónica con matlab y simulink</t>
  </si>
  <si>
    <t>1247-1-141</t>
  </si>
  <si>
    <t>3 Gestión de base de datos 2a. edición</t>
  </si>
  <si>
    <t>1247-1-142</t>
  </si>
  <si>
    <t>3 Gestión de bases de daros manual práctico</t>
  </si>
  <si>
    <t>1247-1-143</t>
  </si>
  <si>
    <t>3 Gestión de servicios en el sistema informático</t>
  </si>
  <si>
    <t>1247-1-144</t>
  </si>
  <si>
    <t>1247-1-145</t>
  </si>
  <si>
    <t>3 Grabación de datos MF0983_1</t>
  </si>
  <si>
    <t>1247-1-146</t>
  </si>
  <si>
    <t>3 Guía de campo autocad 2010</t>
  </si>
  <si>
    <t>1247-1-147</t>
  </si>
  <si>
    <t>3 Guía de campo de combustión 2008</t>
  </si>
  <si>
    <t>1247-1-148</t>
  </si>
  <si>
    <t>3 Guía de campo de excel 2010</t>
  </si>
  <si>
    <t>1247-1-149</t>
  </si>
  <si>
    <t>3 Guía de campo de flash C54</t>
  </si>
  <si>
    <t>1247-1-150</t>
  </si>
  <si>
    <t>3 Guía de campo de flash C55</t>
  </si>
  <si>
    <t>1247-1-151</t>
  </si>
  <si>
    <t>3 Guía de campo de microsoft windows 7</t>
  </si>
  <si>
    <t>1247-1-152</t>
  </si>
  <si>
    <t>3 Guía de campo de microsoft windows 8</t>
  </si>
  <si>
    <t>1247-1-153</t>
  </si>
  <si>
    <t>3 Guía de campo de outlook 2010</t>
  </si>
  <si>
    <t>1247-1-154</t>
  </si>
  <si>
    <t>3 Guía de campo de fotoshop C55</t>
  </si>
  <si>
    <t>1247-1-155</t>
  </si>
  <si>
    <t>3 Guía de campo de fotoshop C56</t>
  </si>
  <si>
    <t>1247-1-156</t>
  </si>
  <si>
    <t>3 Guía de campo de powerpoint 2010</t>
  </si>
  <si>
    <t>1247-1-157</t>
  </si>
  <si>
    <t>3 Guía de campo publisher 2007</t>
  </si>
  <si>
    <t>1247-1-158</t>
  </si>
  <si>
    <t>3 Guía de campo quarkxpress 8</t>
  </si>
  <si>
    <t>1247-1-159</t>
  </si>
  <si>
    <t>3 Guía de campo word 2010</t>
  </si>
  <si>
    <t>1247-1-160</t>
  </si>
  <si>
    <t>3 Hacking con ingeniería social. Técnicas para hackear humanos</t>
  </si>
  <si>
    <t>1247-1-161</t>
  </si>
  <si>
    <t>3 Hacking práctico de redes wifi y radiofrecuencia</t>
  </si>
  <si>
    <t>1247-1-162</t>
  </si>
  <si>
    <t>3 Hacking práctico en internet y redes de oredenadores</t>
  </si>
  <si>
    <t>1247-1-163</t>
  </si>
  <si>
    <t>3 Hibernate, persistencia de objetos en JEE</t>
  </si>
  <si>
    <t>1247-1-164</t>
  </si>
  <si>
    <t>3 HTML5, C553 y jquery. Curso práctico</t>
  </si>
  <si>
    <t>1247-1-165</t>
  </si>
  <si>
    <t>3 Ilustrator C55 básico</t>
  </si>
  <si>
    <t>1247-1-166</t>
  </si>
  <si>
    <t>3 Implantación de sistemas operativos</t>
  </si>
  <si>
    <t>1247-1-167</t>
  </si>
  <si>
    <t>3 Implementación de elementos de la red local</t>
  </si>
  <si>
    <t>1247-1-168</t>
  </si>
  <si>
    <t>3 Informática básica para mayores, 2 Ed.</t>
  </si>
  <si>
    <t>1247-1-169</t>
  </si>
  <si>
    <t>3 Informática e internet prácticas para novatos. El método del botón derecho</t>
  </si>
  <si>
    <t>1247-1-170</t>
  </si>
  <si>
    <t>3 Informática para la gestión y administración. Básico</t>
  </si>
  <si>
    <t>1247-1-171</t>
  </si>
  <si>
    <t>3 Inserción laboral, sensibilización medioambiental y en la igualdad de género 2a. edición (FCOO03)</t>
  </si>
  <si>
    <t>1247-1-172</t>
  </si>
  <si>
    <t>3 Instala, administra, securiza y virtualiza entornos linux 2a. edición</t>
  </si>
  <si>
    <t>1247-1-173</t>
  </si>
  <si>
    <t>3 Instalación de redes locales, manual práctico</t>
  </si>
  <si>
    <t>1247-1-174</t>
  </si>
  <si>
    <t>3 Instalación y configuración de aplicaciones informáticas. Manual práctico</t>
  </si>
  <si>
    <t>1247-1-175</t>
  </si>
  <si>
    <t>3 Instalación y configuración de sistemas operativos</t>
  </si>
  <si>
    <t>1247-1-176</t>
  </si>
  <si>
    <t>Integración de componentes software en páginas web (C.P.)</t>
  </si>
  <si>
    <t>1247-1-177</t>
  </si>
  <si>
    <t>3 Interconexión de redes privadas y públicas MF0956_2 vertificados de profesionalidad</t>
  </si>
  <si>
    <t>1247-1-178</t>
  </si>
  <si>
    <t>3 Introducción a la informática</t>
  </si>
  <si>
    <t>1247-1-179</t>
  </si>
  <si>
    <t>3 Introducción a la ingeniería, guía académica</t>
  </si>
  <si>
    <t>1247-1-180</t>
  </si>
  <si>
    <t>3 Investigación forense de dispositivos móviles android</t>
  </si>
  <si>
    <t>1247-1-181</t>
  </si>
  <si>
    <t>3 Java 2 básico compi_web</t>
  </si>
  <si>
    <t>1247-1-182</t>
  </si>
  <si>
    <t>3 La vía inteligente nuevos servicios para las ciudades digitales</t>
  </si>
  <si>
    <t>1247-1-183</t>
  </si>
  <si>
    <t>3 Las macros en access 2010</t>
  </si>
  <si>
    <t>1247-1-184</t>
  </si>
  <si>
    <t>3 Lenguaje de marcar y sistemas de gestión de información</t>
  </si>
  <si>
    <t>1247-1-185</t>
  </si>
  <si>
    <t>3 Lync server 2013 standard edition</t>
  </si>
  <si>
    <t>1247-1-186</t>
  </si>
  <si>
    <t>3 Mantenimiento de la seguridad en sistemas informáticos manual práctico</t>
  </si>
  <si>
    <t>1247-1-187</t>
  </si>
  <si>
    <t>3 Mantenimiento de sistemas informáticos</t>
  </si>
  <si>
    <t>1247-1-188</t>
  </si>
  <si>
    <t>3 Manual de un ciso (chief, information, security, officer)</t>
  </si>
  <si>
    <t>1247-1-189</t>
  </si>
  <si>
    <t>3 Métodos de investigación en ingeniería del software</t>
  </si>
  <si>
    <t>1247-1-190</t>
  </si>
  <si>
    <t>3 Microsoft windows 8. Guía de usuario</t>
  </si>
  <si>
    <t>1247-1-191</t>
  </si>
  <si>
    <t>3 Microsoft windows powershell</t>
  </si>
  <si>
    <t>1247-1-192</t>
  </si>
  <si>
    <t>3 Microsoft windows server 2012. Instalación y configuración básica,</t>
  </si>
  <si>
    <t>1247-1-193</t>
  </si>
  <si>
    <t>3 Microsoft windows server 2016. Redes y active directory</t>
  </si>
  <si>
    <t>1247-1-194</t>
  </si>
  <si>
    <t>3 Montaje de componentes informáticos</t>
  </si>
  <si>
    <t>1247-1-195</t>
  </si>
  <si>
    <t>3 Montaje de equipos informáticos. manual práctico</t>
  </si>
  <si>
    <t>1247-1-196</t>
  </si>
  <si>
    <t>3 Navegar en internet: adobe dreamweaver cs6</t>
  </si>
  <si>
    <t>1247-1-197</t>
  </si>
  <si>
    <t>3 Office 2016 curso práctico</t>
  </si>
  <si>
    <t>1247-1-198</t>
  </si>
  <si>
    <t>3 Operaciones auxiliares de montaje de componentes informáticos. 2ª edición mf1207_1</t>
  </si>
  <si>
    <t>1247-1-199</t>
  </si>
  <si>
    <t>3 Paso a paso con excel 2013, explicaciones sencillas con solucionario</t>
  </si>
  <si>
    <t>1247-1-200</t>
  </si>
  <si>
    <t>3 Photoshop cs5, básico</t>
  </si>
  <si>
    <t>1247-1-201</t>
  </si>
  <si>
    <t>3 Photoshop cs5. Curso avanzado</t>
  </si>
  <si>
    <t>1247-1-202</t>
  </si>
  <si>
    <t>3 Photoshop cs6, guía de campo</t>
  </si>
  <si>
    <t>1247-1-203</t>
  </si>
  <si>
    <t>3 Powerpoint 2007. Básico</t>
  </si>
  <si>
    <t>1247-1-204</t>
  </si>
  <si>
    <t>3 Powerpoint 2010. Básico</t>
  </si>
  <si>
    <t>1247-1-205</t>
  </si>
  <si>
    <t>3 Privacidad y ocultación de información digital esteganografía,protegiendo y atacando redes informáticas</t>
  </si>
  <si>
    <t>1247-1-206</t>
  </si>
  <si>
    <t>3 Procesos productivos</t>
  </si>
  <si>
    <t>1247-1-207</t>
  </si>
  <si>
    <t>3 Programación</t>
  </si>
  <si>
    <t>1247-1-208</t>
  </si>
  <si>
    <t>3 Programación de bases de datos relacionales. Mf0226_certificados de profesionalidad</t>
  </si>
  <si>
    <t>1247-1-209</t>
  </si>
  <si>
    <t>3 Programación de objetos en java</t>
  </si>
  <si>
    <t>1247-1-210</t>
  </si>
  <si>
    <t>3 Programación de servicios y procesos. Cfgs</t>
  </si>
  <si>
    <t>1247-1-211</t>
  </si>
  <si>
    <t>3 Programación en lenguajes estructurados</t>
  </si>
  <si>
    <t>1247-1-212</t>
  </si>
  <si>
    <t>3 Programación multimedia y dispositivos móviles</t>
  </si>
  <si>
    <t>1247-1-213</t>
  </si>
  <si>
    <t>3 Programación orientada a objetos mf0227_3</t>
  </si>
  <si>
    <t>1247-1-214</t>
  </si>
  <si>
    <t>3 Programación shell. Aprende a programar con más de 200 ejercicios resueltos</t>
  </si>
  <si>
    <t>1247-1-215</t>
  </si>
  <si>
    <t>3 Programación visual basic con excel 2010</t>
  </si>
  <si>
    <t>1247-1-216</t>
  </si>
  <si>
    <t>3 Programación web en el entorno al servidor.mf0491_3.certificados de profesionalidad</t>
  </si>
  <si>
    <t>1247-1-217</t>
  </si>
  <si>
    <t>3 Programación web en el entorno cliente.mf0491_3.certificados de profesionalidad</t>
  </si>
  <si>
    <t>1247-1-218</t>
  </si>
  <si>
    <t>3 Programación, teoría y aplicaciones</t>
  </si>
  <si>
    <t>1247-1-219</t>
  </si>
  <si>
    <t>3 Protección de datos y seguridad de la información</t>
  </si>
  <si>
    <t>1247-1-220</t>
  </si>
  <si>
    <t>3 Proyectos con robots lego</t>
  </si>
  <si>
    <t>1247-1-221</t>
  </si>
  <si>
    <t>3 Psicotrading, gestión emocional del inversor</t>
  </si>
  <si>
    <t>1247-1-222</t>
  </si>
  <si>
    <t>3 Python. Paso a paso</t>
  </si>
  <si>
    <t>1247-1-223</t>
  </si>
  <si>
    <t>3 Repare, configure y amplie su pc</t>
  </si>
  <si>
    <t>1247-1-224</t>
  </si>
  <si>
    <t>3 Robótica educativa</t>
  </si>
  <si>
    <t>1247-1-225</t>
  </si>
  <si>
    <t>3 Robótica educativa, prácticas y actividades</t>
  </si>
  <si>
    <t>1247-1-226</t>
  </si>
  <si>
    <t>3 Robótica y domótica básica con arduino</t>
  </si>
  <si>
    <t>1247-1-227</t>
  </si>
  <si>
    <t>3 Sakai</t>
  </si>
  <si>
    <t>1247-1-228</t>
  </si>
  <si>
    <t>3 Seguridad digital e informática. 40 casos prácticos</t>
  </si>
  <si>
    <t>1247-1-229</t>
  </si>
  <si>
    <t>3 Seguridad en equipos informáticos</t>
  </si>
  <si>
    <t>1247-1-230</t>
  </si>
  <si>
    <t>3 Seguridad en sistemas operativos, windows y gnu/linux</t>
  </si>
  <si>
    <t>1247-1-231</t>
  </si>
  <si>
    <t>3 Seguridad informática, compl.web</t>
  </si>
  <si>
    <t>1247-1-232</t>
  </si>
  <si>
    <t>3 Seguridad informática. Básico</t>
  </si>
  <si>
    <t>1247-1-233</t>
  </si>
  <si>
    <t>3 Seguridad perimetral, monitorización y ataques en redes</t>
  </si>
  <si>
    <t>1247-1-234</t>
  </si>
  <si>
    <t>3 Seguridad y alta disponibilidad</t>
  </si>
  <si>
    <t>1247-1-235</t>
  </si>
  <si>
    <t>3 Sistemas digitales, principios, análisis y diseño</t>
  </si>
  <si>
    <t>1247-1-236</t>
  </si>
  <si>
    <t>3 Sistemas informáticos y redes locales</t>
  </si>
  <si>
    <t>1247-1-237</t>
  </si>
  <si>
    <t>3 Sistemas operativos en red</t>
  </si>
  <si>
    <t>1247-1-238</t>
  </si>
  <si>
    <t>3 Sistemas operativos monopuesto. 2ª edición</t>
  </si>
  <si>
    <t>1247-1-239</t>
  </si>
  <si>
    <t>3 Sistemas operativos y aplicaciones informáticas (c.p.)</t>
  </si>
  <si>
    <t>1247-1-240</t>
  </si>
  <si>
    <t>3 Software ofimático de productividad en la nube</t>
  </si>
  <si>
    <t>1247-1-241</t>
  </si>
  <si>
    <t>3 Struts, compl.web</t>
  </si>
  <si>
    <t>1247-1-242</t>
  </si>
  <si>
    <t>3 Técnicas combinatorias y de mutación para testing de si</t>
  </si>
  <si>
    <t>1247-1-243</t>
  </si>
  <si>
    <t>3 Teoría, diseño e implementación de compiladores de lenguajes</t>
  </si>
  <si>
    <t>1247-1-244</t>
  </si>
  <si>
    <t>3 Tratamiento informático de la información</t>
  </si>
  <si>
    <t>1247-1-245</t>
  </si>
  <si>
    <t>3 Ubuntu linux</t>
  </si>
  <si>
    <t>1247-1-246</t>
  </si>
  <si>
    <t>3 Uml. Aplicaciones en java y c++</t>
  </si>
  <si>
    <t>1247-1-247</t>
  </si>
  <si>
    <t>3 Visión artificial: rasgos descriptores para el reconocimiento de objetos</t>
  </si>
  <si>
    <t>1247-1-248</t>
  </si>
  <si>
    <t>3 Visual basic, compl.web</t>
  </si>
  <si>
    <t>1247-1-249</t>
  </si>
  <si>
    <t>3 Windows server 2008</t>
  </si>
  <si>
    <t>1247-1-250</t>
  </si>
  <si>
    <t>3 Windows vista. Básico</t>
  </si>
  <si>
    <t>1247-1-251</t>
  </si>
  <si>
    <t>3 El empaque. Factores para el diseño de empaques</t>
  </si>
  <si>
    <t>1247-1-252</t>
  </si>
  <si>
    <t>3 Automatización electroneumática</t>
  </si>
  <si>
    <t>1247-1-253</t>
  </si>
  <si>
    <t>3 Conceptos básicos de estructuras resistentes</t>
  </si>
  <si>
    <t>1247-1-254</t>
  </si>
  <si>
    <t>3 Estrategia de articulación urbana</t>
  </si>
  <si>
    <t>1247-1-255</t>
  </si>
  <si>
    <t>3 Fabricación mecánica. Manual práctico</t>
  </si>
  <si>
    <t>1247-1-256</t>
  </si>
  <si>
    <t>3 Física mécanica, nivelación para estudiantes universitarios</t>
  </si>
  <si>
    <t>1247-1-257</t>
  </si>
  <si>
    <t>3 Hidráulica</t>
  </si>
  <si>
    <t>1247-1-258</t>
  </si>
  <si>
    <t>3 Manual práctico de soldadura. Básico</t>
  </si>
  <si>
    <t>1247-1-259</t>
  </si>
  <si>
    <t>3 Montaje mecánico. Manual práctico</t>
  </si>
  <si>
    <t>1247-1-260</t>
  </si>
  <si>
    <t>3 Pequeñas centrales hidroeléctricas</t>
  </si>
  <si>
    <t>1247-1-261</t>
  </si>
  <si>
    <t>3 Ventilación industrial</t>
  </si>
  <si>
    <t>1247-1-262</t>
  </si>
  <si>
    <t>3 Aplicaciones informáticas de bases de datos relacionales</t>
  </si>
  <si>
    <t>1247-1-263</t>
  </si>
  <si>
    <t>3 Aplicaciones informáticas de hojas de cálculo</t>
  </si>
  <si>
    <t>1247-1-264</t>
  </si>
  <si>
    <t>3 Aplicaciones informáticas de tratamiento de textos</t>
  </si>
  <si>
    <t>1247-1-265</t>
  </si>
  <si>
    <t>3 Aplicaciones informáticas para presentaciones. Gráficas de información</t>
  </si>
  <si>
    <t>1247-1-266</t>
  </si>
  <si>
    <t>3 Cálculo numérico</t>
  </si>
  <si>
    <t>1247-1-267</t>
  </si>
  <si>
    <t>3 Ciencia y tecnología. Nivel ii. Cultura general</t>
  </si>
  <si>
    <t>1247-1-268</t>
  </si>
  <si>
    <t>3 Conoce excel 2010</t>
  </si>
  <si>
    <t>1247-1-269</t>
  </si>
  <si>
    <t>3 Dirección de operaciones. Casos prácticos y recursos didácticos</t>
  </si>
  <si>
    <t>1247-1-270</t>
  </si>
  <si>
    <t>3 Electromecánica de vehículos. Circuitos electrotécnicos básicos</t>
  </si>
  <si>
    <t>1247-1-271</t>
  </si>
  <si>
    <t>3 Introducción a la soldadura eléctrica</t>
  </si>
  <si>
    <t>1247-1-272</t>
  </si>
  <si>
    <t>3 Cálculo integral</t>
  </si>
  <si>
    <t>1247-1-273</t>
  </si>
  <si>
    <t>3 Cálculo integral.técnicas de integración</t>
  </si>
  <si>
    <t>1247-1-274</t>
  </si>
  <si>
    <t>3 Cálculo simbólico y gráfico con maple</t>
  </si>
  <si>
    <t>1247-1-275</t>
  </si>
  <si>
    <t>1247-1-276</t>
  </si>
  <si>
    <t>3 Estadística actuarial</t>
  </si>
  <si>
    <t>1247-1-277</t>
  </si>
  <si>
    <t>3 Estadística básica. Introducción a la estadística con r.</t>
  </si>
  <si>
    <t>1247-1-278</t>
  </si>
  <si>
    <t>3 Estadística del turismo, una manera de interpretarlo</t>
  </si>
  <si>
    <t>1247-1-279</t>
  </si>
  <si>
    <t>3 Canales de distribución logístico-comerciales</t>
  </si>
  <si>
    <t>1247-1-280</t>
  </si>
  <si>
    <t>3 Operaciones de fabricación</t>
  </si>
  <si>
    <t>1247-1-281</t>
  </si>
  <si>
    <t>3 Operaciones de montaje</t>
  </si>
  <si>
    <t>1247-1-282</t>
  </si>
  <si>
    <t>3 Plateas de hormigón armado, modelos de cálculo y aspectos constructivos</t>
  </si>
  <si>
    <t>1247-1-283</t>
  </si>
  <si>
    <t>3 Recursos para el diseño de estructuras resistentes.hormigón armado tomo III</t>
  </si>
  <si>
    <t>1247-1-284</t>
  </si>
  <si>
    <t>3 Reflexiones sobre el diseño industrial contemporáneo, el ser de los objetos, una visión multidisciplinar</t>
  </si>
  <si>
    <t>1247-1-285</t>
  </si>
  <si>
    <t>3 Resistencia de materiales</t>
  </si>
  <si>
    <t>1247-1-286</t>
  </si>
  <si>
    <t>3 Administración, fundamentos</t>
  </si>
  <si>
    <t>1247-1-287</t>
  </si>
  <si>
    <t>3 Gestión de calidad en empresas tecnológicas de tqm a itil</t>
  </si>
  <si>
    <t>1247-1-288</t>
  </si>
  <si>
    <t>3 Gestión de la calidad en empresas tecnológicas de tqm a itil</t>
  </si>
  <si>
    <t>1247-1-289</t>
  </si>
  <si>
    <t>3 Gestión de la producción</t>
  </si>
  <si>
    <t>1247-1-290</t>
  </si>
  <si>
    <t>3 Gestión informática de la empresa</t>
  </si>
  <si>
    <t>1247-1-291</t>
  </si>
  <si>
    <t>3 Herramientas para la calidad total</t>
  </si>
  <si>
    <t>1247-1-292</t>
  </si>
  <si>
    <t>3 Indicadores y tableros de control de proyectos</t>
  </si>
  <si>
    <t>1247-1-293</t>
  </si>
  <si>
    <t>3 Planeación estratégica, fundamentos y casos</t>
  </si>
  <si>
    <t>1247-1-294</t>
  </si>
  <si>
    <t>3 Planificación estratégica en organizaciones no lucrativas</t>
  </si>
  <si>
    <t>1247-1-295</t>
  </si>
  <si>
    <t>3 Psicología empresarial y comunicación</t>
  </si>
  <si>
    <t>1247-1-296</t>
  </si>
  <si>
    <t>3 Sistemas de calidad, implementación de diferentes sistemas en la organización</t>
  </si>
  <si>
    <t>1247-1-297</t>
  </si>
  <si>
    <t>3 Sistemas de control de gestión</t>
  </si>
  <si>
    <t>1247-1-298</t>
  </si>
  <si>
    <t>3 Técnicas básicas administrativas</t>
  </si>
  <si>
    <t>1247-1-299</t>
  </si>
  <si>
    <t>3 Estructuras de las aeronaves. Módulos 11 y 12</t>
  </si>
  <si>
    <t>1247-1-300</t>
  </si>
  <si>
    <t>3 Circuitos de fluidos. Suspensión y dirección</t>
  </si>
  <si>
    <t>1247-1-301</t>
  </si>
  <si>
    <t>3 Circuitos eléctricos auxiliares del vehículo</t>
  </si>
  <si>
    <t>1247-1-302</t>
  </si>
  <si>
    <t>3 Emv. Circuitos eléctricos auxiliares (nuevo)</t>
  </si>
  <si>
    <t>1247-1-303</t>
  </si>
  <si>
    <t>3 Electricidad del vehículo</t>
  </si>
  <si>
    <t>1247-1-304</t>
  </si>
  <si>
    <t>3 Electricidad en los aviones</t>
  </si>
  <si>
    <t>1247-1-305</t>
  </si>
  <si>
    <t>3 Electromecánica de vehículos. Motores</t>
  </si>
  <si>
    <t>1247-1-306</t>
  </si>
  <si>
    <t>3 Electrotecnia</t>
  </si>
  <si>
    <t>1247-1-307</t>
  </si>
  <si>
    <t>3 Módulo 4. Fundamentos de electrónica</t>
  </si>
  <si>
    <t>1247-1-308</t>
  </si>
  <si>
    <t>3 Sistema operativo, búsqueda de información: internet/intranet y correo elec</t>
  </si>
  <si>
    <t>1247-1-309</t>
  </si>
  <si>
    <t>3 Soldadura con electrodos revestidos de chapas y perfiles de acero carbono con el</t>
  </si>
  <si>
    <t>1247-1-310</t>
  </si>
  <si>
    <t>3 Soldadura con electrodos revestidos de estructuras de acero carbono, inoxidables</t>
  </si>
  <si>
    <t>1247-1-311</t>
  </si>
  <si>
    <t>3 Soldadura con electrodosrevestidos de chapas y perfiles de acero carbono con ele</t>
  </si>
  <si>
    <t>1247-1-312</t>
  </si>
  <si>
    <t>3 Administracion proceso administrativo clave del exito empres</t>
  </si>
  <si>
    <t>1247-1-313</t>
  </si>
  <si>
    <t>3 Analisis de problemas y toma de decisiones</t>
  </si>
  <si>
    <t>1247-1-314</t>
  </si>
  <si>
    <t>3 Informatica 1, 1/e (dgb)</t>
  </si>
  <si>
    <t>1247-1-315</t>
  </si>
  <si>
    <t>3 Informatica 2</t>
  </si>
  <si>
    <t>1247-1-316</t>
  </si>
  <si>
    <t>3 Informatica 2. Competencias+aprendizaje+vida</t>
  </si>
  <si>
    <t>1247-1-317</t>
  </si>
  <si>
    <t>3 Matematicas 4. Funciones</t>
  </si>
  <si>
    <t>1247-1-318</t>
  </si>
  <si>
    <t>3 Matematicas 5, competencias, aprendizaje y vida</t>
  </si>
  <si>
    <t>1247-1-319</t>
  </si>
  <si>
    <t>3 Matematicas 6. Calculo integral enfoque por competencias</t>
  </si>
  <si>
    <t>1247-1-320</t>
  </si>
  <si>
    <t>3 Metodos de investigacion</t>
  </si>
  <si>
    <t>1247-1-321</t>
  </si>
  <si>
    <t>3 Probabilidad y estadistica</t>
  </si>
  <si>
    <t>1247-1-322</t>
  </si>
  <si>
    <t>3 Tecnologias de la informacion y la comunicacion</t>
  </si>
  <si>
    <t>1247-1-323</t>
  </si>
  <si>
    <t>3 Administracion</t>
  </si>
  <si>
    <t>1247-1-324</t>
  </si>
  <si>
    <t>3 Ciencia de la sustentabilidad y sus disciplinas</t>
  </si>
  <si>
    <t>1247-1-325</t>
  </si>
  <si>
    <t>3 Desarrollo de dibujos mecanicos</t>
  </si>
  <si>
    <t>1247-1-326</t>
  </si>
  <si>
    <t>3 Desarrollo de habilidades directivas</t>
  </si>
  <si>
    <t>1247-1-327</t>
  </si>
  <si>
    <t>3 Fundamentos de investigacion</t>
  </si>
  <si>
    <t>1247-1-328</t>
  </si>
  <si>
    <t>3 Ingenieria mecanica estatica</t>
  </si>
  <si>
    <t>1247-1-329</t>
  </si>
  <si>
    <t>3 Manejo del proceso administrativo</t>
  </si>
  <si>
    <t>1247-1-330</t>
  </si>
  <si>
    <t>3 Metodologia de la investigacion con cd</t>
  </si>
  <si>
    <t>1247-1-331</t>
  </si>
  <si>
    <t>3 Matematicas v</t>
  </si>
  <si>
    <t>1247-1-332</t>
  </si>
  <si>
    <t>3 Probabilidad y estadistica enfoque por competencias</t>
  </si>
  <si>
    <t>1247-1-333</t>
  </si>
  <si>
    <t>3 Metodologia de la investigacion</t>
  </si>
  <si>
    <t>1247-1-334</t>
  </si>
  <si>
    <t>3 Matematicas probabilidad y estadistica</t>
  </si>
  <si>
    <t>1247-1-335</t>
  </si>
  <si>
    <t>3 Consolidacion de estados financieros contabilidad avanzada p</t>
  </si>
  <si>
    <t>1247-1-336</t>
  </si>
  <si>
    <t>3 Calculo diferencial e integral</t>
  </si>
  <si>
    <t>1247-1-337</t>
  </si>
  <si>
    <t>3 Desarrollo sustentable una oportunidad para la vida</t>
  </si>
  <si>
    <t>1247-1-338</t>
  </si>
  <si>
    <t>1247-1-339</t>
  </si>
  <si>
    <t>3 Introduccion a la computacion</t>
  </si>
  <si>
    <t>1247-1-340</t>
  </si>
  <si>
    <t>3 Experimentos de electricidad basica</t>
  </si>
  <si>
    <t>1247-1-341</t>
  </si>
  <si>
    <t>3 Fundamentos generales de programacion</t>
  </si>
  <si>
    <t>1247-1-342</t>
  </si>
  <si>
    <t>1247-1-343</t>
  </si>
  <si>
    <t>3 Fundamentos de investigacion de operaciones</t>
  </si>
  <si>
    <t>1247-1-344</t>
  </si>
  <si>
    <t>3 Matematicas 2. Calculo integral</t>
  </si>
  <si>
    <t>1247-1-345</t>
  </si>
  <si>
    <t>3 Calculo de varias variables</t>
  </si>
  <si>
    <t>1247-1-346</t>
  </si>
  <si>
    <t>3 Diseno de algoritmos y su codificacion en lenguaje c con cd</t>
  </si>
  <si>
    <t>1247-1-347</t>
  </si>
  <si>
    <t>3 Estatica</t>
  </si>
  <si>
    <t>1247-1-348</t>
  </si>
  <si>
    <t>3 Analisis y diseno de experimentos</t>
  </si>
  <si>
    <t>1247-1-349</t>
  </si>
  <si>
    <t>3 Preparacion y evaluacion de proyectos</t>
  </si>
  <si>
    <t>1247-1-350</t>
  </si>
  <si>
    <t>3 Matematicas 3 calculo de varias variables</t>
  </si>
  <si>
    <t>1247-1-351</t>
  </si>
  <si>
    <t>3 Matematicas 1</t>
  </si>
  <si>
    <t>1247-1-352</t>
  </si>
  <si>
    <t>3 Dinamica</t>
  </si>
  <si>
    <t>1247-1-353</t>
  </si>
  <si>
    <t>3 Senales y sistemas schaum</t>
  </si>
  <si>
    <t>1247-1-354</t>
  </si>
  <si>
    <t>3 Ise numerical methd engineers</t>
  </si>
  <si>
    <t>1247-1-355</t>
  </si>
  <si>
    <t>3 C/c++ curso de programación 4a edición</t>
  </si>
  <si>
    <t>1247-1-51301</t>
  </si>
  <si>
    <t>BIENES ARTISTICOS, CULTURALES Y CIENTIFICOS</t>
  </si>
  <si>
    <t>1251-59101</t>
  </si>
  <si>
    <t>SOFTWARE</t>
  </si>
  <si>
    <t>1254-1-59701</t>
  </si>
  <si>
    <t>LICENCIAS INFORMATICAS E INTELECTUALES</t>
  </si>
  <si>
    <t>1231-58101</t>
  </si>
  <si>
    <t xml:space="preserve">      TERRENOS</t>
  </si>
  <si>
    <t>1233-58301</t>
  </si>
  <si>
    <t xml:space="preserve">      EDIFICIOS Y LOCALES </t>
  </si>
  <si>
    <t>E404E10</t>
  </si>
  <si>
    <t>N</t>
  </si>
  <si>
    <t>AO</t>
  </si>
  <si>
    <t>MS</t>
  </si>
  <si>
    <t>Z1</t>
  </si>
  <si>
    <t>http://transparencia.esonora.gob.mx/Sonora/Transparencia/Poder+Ejecutivo/Entidades/Comisi%C3%B3n+de+Vivienda+del+Estado+de+Sonora/Hist%C3%B3rico/Art%C3%ADculo+70+y+71+Ley+General+de+Transparencia/Fracciones+Art.+70+2020.htm</t>
  </si>
  <si>
    <t>ippe.sonora.gob.mx</t>
  </si>
  <si>
    <t>https://hacienda.sonora.gob.mx/finanzas-publicas/presupuestacion/iniciativa-de-ley-y-decreto/2020/</t>
  </si>
  <si>
    <t>N/A</t>
  </si>
  <si>
    <t>https://hacienda.sonora.gob.mx/finanzas-publicas/presupuestacion</t>
  </si>
  <si>
    <t>http://transparencia.esonora.gob.mx/Sonora/Transparencia/Poder+Ejecutivo/Entidades/Comisi%C3%B3n+de+Vivienda+del+Estado+de+Sonora/Art%C3%ADculo+70+LGT/</t>
  </si>
  <si>
    <t>Ascendente</t>
  </si>
  <si>
    <t>Anual</t>
  </si>
  <si>
    <t>Porcentaje</t>
  </si>
  <si>
    <t>Cuatrimestral</t>
  </si>
  <si>
    <t>Trimestral</t>
  </si>
  <si>
    <t>X</t>
  </si>
  <si>
    <t>Absorción en Educación Superior</t>
  </si>
  <si>
    <t>(Estudiantes de nuevo ingreso a la Universidad Tecnológica de Guaymas en el ciclo escolar N / Población escolar de egresados de 3° de educación media superior en el ciclo escolar N) x 100</t>
  </si>
  <si>
    <t>(193/16343)*100=0.99%</t>
  </si>
  <si>
    <t>(200/17000)*100=1.17%</t>
  </si>
  <si>
    <t>Estadística básica del cuatrimestre n, Departamento de Estadística e Información. UTG. 
Formato 911 estadística básica de inicio de curso, del ciclo escolar 2020-2021.</t>
  </si>
  <si>
    <t>Condiciones climatológicas y sanitarias favorables.
Marco jurídico estable y consistente.
Oportuna coordinación interinstitucional entre la SEP, Coordinación Nacional de Universidades Tecnológicas y Politécnicas, SEC, Universidades Tecnológicas estatales.
Las condiciones socioeconómicas permiten que los estudiantes egresados de la educación media superior continúen su formación profesional en el Estado de Sonora.</t>
  </si>
  <si>
    <t>Los estudiantes en educación superior son atendidos con servicios educativos de calidad en la Universidad Tecnológica de Guaymas.</t>
  </si>
  <si>
    <t>Línea Base</t>
  </si>
  <si>
    <t>Meta 2021</t>
  </si>
  <si>
    <t>Unidad de Medida</t>
  </si>
  <si>
    <t>Sentido del Indicador</t>
  </si>
  <si>
    <t>Cobertura en Educación Superior</t>
  </si>
  <si>
    <t>(Población escolar de la UTG en el ciclo escolar N / Población  de 18 a 22 años en Sonora) x 100</t>
  </si>
  <si>
    <t>(523/16641)*100=3.14%</t>
  </si>
  <si>
    <t>(600/16700)*100=3.59%</t>
  </si>
  <si>
    <t>Memoria estadística y prontuario estadístico, ciclo escolar 2020-2021. Dirección de Planeación y Evaluación. UTG.</t>
  </si>
  <si>
    <t>Las condiciones socioeconómicas permiten que los estudiantes continúen su formación profesional en la Universidad Tecnológica de Guaymas.</t>
  </si>
  <si>
    <t>Porcentaje de estudiantes en Educación Superior  programas evaluados por su calidad</t>
  </si>
  <si>
    <t>(Población escolar con programas evaluados en el año T / Población escolar en la Universidad Tecnológica de Guaymas en el año T) x 100</t>
  </si>
  <si>
    <t>(0/523)*100=0%</t>
  </si>
  <si>
    <t>(450/600)*100=75%</t>
  </si>
  <si>
    <t>Dictamen de acreditación de los programas educativos. Dirección de Planeación y Evaluación. UTG. Estadística básica del cuatrimestre n, Departamento de Estadística e Información. UTG</t>
  </si>
  <si>
    <t>Los programas educativos cumplen con los requisitos para fines de evaluación ante los Comités Interinstitucionales para la Evaluación de la Educación Superior (CIEES).</t>
  </si>
  <si>
    <t>Porcentaje de alumnos en educación técnico superior universitario</t>
  </si>
  <si>
    <t>(163/523)*100=31%</t>
  </si>
  <si>
    <t>(200/600)*100=33%</t>
  </si>
  <si>
    <t xml:space="preserve">Estadística básica del cuatrimestre n, Departamento de Planeación. UTG </t>
  </si>
  <si>
    <t>Los estudiantes egresados del nivel medio superior continúan con su formación personal y profesional.</t>
  </si>
  <si>
    <t>Porcentaje de alumnos de licenciatura e ingeniería</t>
  </si>
  <si>
    <t>(Número de alumnos de nuevo ingreso para la licenciatura e ingeniería en el ciclo escolar N / Matrícula total de licenciatura e ingeniería en el ciclo escolar N) x 100</t>
  </si>
  <si>
    <t>(97/115)*100=84%</t>
  </si>
  <si>
    <t>(120/200)*100=60%</t>
  </si>
  <si>
    <t>Los estudiantes egresados de la modalidad técnico superior universitario continúan con su formación personal y profesional a nivel de licenciatura y/o ingeniería.</t>
  </si>
  <si>
    <t>C2. Planta docente, Personal administrativo de calidad y competitiva brindado.</t>
  </si>
  <si>
    <t>Porcentaje de docentes con grado de especialidad, maestría o doctorado</t>
  </si>
  <si>
    <t>(Docentes de tiempo completo de UTG que cuentan con grado de especialidad, maestría o doctorado en   el año t / Total de Profesores de tiempo completo en UTG en el año t ) x 100</t>
  </si>
  <si>
    <t>(5/6)*100= 83%</t>
  </si>
  <si>
    <t>(6/6)*100=100%</t>
  </si>
  <si>
    <t>Estadística básica del ciclo escolar 2020-2021, Departamento de Estadística e Información. UTG</t>
  </si>
  <si>
    <t>Docentes de tiempo completo están interesados en mejorar su desarrollo profesional a nivel de especialidad, maestría o doctorado.</t>
  </si>
  <si>
    <t>Porcentaje del personal administrativo capacitado</t>
  </si>
  <si>
    <t>(Número de personal administrativo en UTG capacitado en el año t / Total del personal administrativo en UTG en el año t) x 100</t>
  </si>
  <si>
    <t>Semestral</t>
  </si>
  <si>
    <t>(56/75)*100=75%</t>
  </si>
  <si>
    <t>El personal administrativo tiene el interés y la disposición en tomar los cursos promovidos por la Universidad.</t>
  </si>
  <si>
    <t>C3. Estudiantes en los convenios de vinculación beneficiados.</t>
  </si>
  <si>
    <t>Tasa de variación de convenios vigentes de vinculación con el sector público, privado y social</t>
  </si>
  <si>
    <t>(Estudiantes beneficiados con la vinculación en el ciclo escolar N / Estudiantes participantes en la vinculación en el ciclo escolar N) x 100</t>
  </si>
  <si>
    <t>(25/523)*100=4.7%</t>
  </si>
  <si>
    <t>(35/600)*100= 5.8%</t>
  </si>
  <si>
    <t>Reporte de convenios de vinculación del ciclo escolar 2020-2021. Dirección de Vinculación. UTG.</t>
  </si>
  <si>
    <t>Los estudiantes cumplen con los requisitos para ser beneficiados con los convenios celebrados por la Universidad.</t>
  </si>
  <si>
    <t xml:space="preserve">A1 C1. Asegurar la calidad de la educación superior con programas educativos de calidad </t>
  </si>
  <si>
    <t xml:space="preserve">Porcentaje de PE con evauación y/o acreditación </t>
  </si>
  <si>
    <t>(Programas educativos con Evauación y/o Acreditación / Total de programas educativos que cuenta la UTGuaymas) x 100</t>
  </si>
  <si>
    <t>(0/0)*100=0%</t>
  </si>
  <si>
    <t>(4/7)*100=100%</t>
  </si>
  <si>
    <t xml:space="preserve">Documento de Reconocimiento de Evaluación y/o Acreditación por parte de una institución evaluadora. Dirección Académica UTG. </t>
  </si>
  <si>
    <t>Los organismos atiendan la solicitud de evaluación y/o acreditación en tiempo y forma.</t>
  </si>
  <si>
    <t xml:space="preserve">A2 C1. Atención a la población estudiantil con necesidades económicas </t>
  </si>
  <si>
    <t>Porcentaje de estudiantes mujeres becadas</t>
  </si>
  <si>
    <t>(Estudiantes mujeres becadas el año n / Total de estudiantes mujeres inscritas en la UTGuaymas el año n) x 100</t>
  </si>
  <si>
    <t>(45/1250)*100=3%</t>
  </si>
  <si>
    <t>(54/1386)*100=4%</t>
  </si>
  <si>
    <t>Reporte de Becas de los cuatrimestres del ciclo escolar 2020-2021.  Dirección Académica. UTG.</t>
  </si>
  <si>
    <t xml:space="preserve">Las mujeres estudiantes de la UTG muestran interés por ser beneficiadas en las convocatorias de Becas. </t>
  </si>
  <si>
    <t xml:space="preserve">A3 C1. Participación de etudiantes en programas de atención </t>
  </si>
  <si>
    <t>Porcentaje de personas atendidas en el programa de fomento a la salud</t>
  </si>
  <si>
    <t>(Estudiantes en el programa de fomento a la salud ciclo escolar N / Total de matricula de la Universidad Tecnológica de Guaymas en el ciclo escolar N) x 100</t>
  </si>
  <si>
    <t>(0/0)*100=100%</t>
  </si>
  <si>
    <t>(1046/1611)*100=65%</t>
  </si>
  <si>
    <t>Informe del sistema de gestión escolar, correspondiente a los cuatrimestres del ciclo escolar 2020-2021 . Dirección de Vinculacion UTG.</t>
  </si>
  <si>
    <t>Los alumnos estan interesados en asistir o integrarse al programa de fomento a la salud para mejerar su desempeño</t>
  </si>
  <si>
    <t>A4 C1. Seguimiento de actividades académicas para la formación integral con enfoque cultural, deportivo y científico</t>
  </si>
  <si>
    <t>Porcentaje de estudiantes participando en la Implementación de plataforma digital para promover e impartir programas educativos en línea</t>
  </si>
  <si>
    <t>(Estudiantes participantes en actividades académicas en educación superior en el ciclo escolar N / Población escolar en la Universidad Tecnológica de Guaymas en el ciclo escolar N) x 100</t>
  </si>
  <si>
    <t>(104/523)=20%</t>
  </si>
  <si>
    <t>(180/600)*100=30%</t>
  </si>
  <si>
    <t>Informes cuatrimestrales de actividades de la Dirección de Vinculación del ciclo escolar 2020-2021. UTG</t>
  </si>
  <si>
    <t>Los estudiantes participan activamente en las actividades académicas de la Universidad.</t>
  </si>
  <si>
    <t xml:space="preserve">A1 C2. Participación de profesores en cursos de certificación en estándares de competencia laboral </t>
  </si>
  <si>
    <t xml:space="preserve">Porcentaje de la planta docente con certificaciones en estándares de competencia laboral </t>
  </si>
  <si>
    <t>(Docentes participantes en cursos de certificación en estándares de competencia laboral en el año n / Planta docente en la Universidad Tecnológica de Guaymas en el año n) x100</t>
  </si>
  <si>
    <t>(5/45)*100=9%</t>
  </si>
  <si>
    <t>(20/50)*100=40%</t>
  </si>
  <si>
    <t>Registro de certificaciones en estándares de compentencia. Dirección Académica. UTG</t>
  </si>
  <si>
    <t xml:space="preserve">La planta docente muestra interés por particpar en los cursos de certificación de estándares de competencia </t>
  </si>
  <si>
    <t>A2 C2. Participación del personal administrativo en cursos de capacitación.</t>
  </si>
  <si>
    <t xml:space="preserve">Porcentaje de personal capacitado </t>
  </si>
  <si>
    <t>(Personal administrativo y docente capacitado en el ciclo escolar N / Total de personal administrativo y docenteen el ciclo escolar N) x 100</t>
  </si>
  <si>
    <t>(168/225)*100=75%</t>
  </si>
  <si>
    <t>Programa Anual de Capacitación 2021. Dirección de Planeación. UTG</t>
  </si>
  <si>
    <t>El personal administrativo con disponibilidad y participación activamente en los cursos de capacitación.</t>
  </si>
  <si>
    <t xml:space="preserve">A1. C3. Participación de estudiantes en programas de movilidad académica. </t>
  </si>
  <si>
    <t>Porcentaje de estudiantes y/o personal académico participando en programas de movilidad académica</t>
  </si>
  <si>
    <t>(Número de estudiantes y/o personal académico participando en programas de movilidad académica en el año N / Total de estudiantes inscritos en el año N) x 100</t>
  </si>
  <si>
    <t>(8/8)*100=100%</t>
  </si>
  <si>
    <t>Informe  del programa de movilidad académica del ciclo escolar 2020-2021. Dirección académica, departamento de idiomas. UTG.</t>
  </si>
  <si>
    <t xml:space="preserve">Hay interés de los estuidantes y personal académicao para participar en las convocatorias de movilidad académica. </t>
  </si>
  <si>
    <t>A2 C3. Realizar acciones que aporten beneficio a la comunidad en general</t>
  </si>
  <si>
    <t>Porcentaje de Actividades de fomento al desarrollo humano</t>
  </si>
  <si>
    <t>(Actividades de fomento al desarrollo humano realizadas en el año N / Total de acciones de fomento al desarrollo huamano programadas por la Universidad Tecnológica de Guaymas en el año N) x 100</t>
  </si>
  <si>
    <t>(10/12)*100=80%</t>
  </si>
  <si>
    <t>(12/12)*100=100%</t>
  </si>
  <si>
    <t>Informe Anual 2021 del Programa de actividades del Rector. Rectoría del ciclo escolar 2020-2021. UTG</t>
  </si>
  <si>
    <t>El sector público privado y social cumple en tiempo y froma con el calendario pactado con la Universidad.</t>
  </si>
  <si>
    <t>Contribuir a elevar la calidad de la educación para el desarrollo integral de los estudiantes mediante el acceso a una educación superior en la Universidad Tecnológica de Guaymas</t>
  </si>
  <si>
    <t>C1. Atención a la educación superior de calidad realizada.</t>
  </si>
  <si>
    <t>(Estudiantes de nuevo ingreso en la modalidad técnico superior universitario en el ciclo escolar N / Total de la matricula en la modalidad técnico superior universitario en el ciclo escolar N ) x 100</t>
  </si>
  <si>
    <t>Problemas econímicos, reprobación y de la pandemia Covid-19</t>
  </si>
  <si>
    <t>Incertidumbre</t>
  </si>
  <si>
    <t>NOTA: POR MOTIVOS DE REDUCCIÓN DE PRESUPUESTO Y EN TOTAL ACUERDO ENTRE LAS ÁREAS INVOLUCRADAS SE ACORDÓ NO REALIZAR DICHA ACTIVIDAD, REAGENDANDOSE PARA EL 2022, INICIANDO PRIMERAMENTE CON UN PROGRAMA DE GESTIÓN DE CALIDAD QUE GARANTICE EL CUMPLIMIENTO DE LA ACREDITACIÓN DE DICHOS PROGRAMAS AUNQUE SE TENGA UN AVANCE SIGNIFICATIVO EN EL PROCESO.</t>
  </si>
  <si>
    <t>Universidad Tecnológica de Guaymas (UTG).</t>
  </si>
  <si>
    <t>E404E10 Educación Superior de Calidad para el Desarrollo.</t>
  </si>
  <si>
    <t>EJE 4 Todos los sonorenses todas las oportunidades.</t>
  </si>
  <si>
    <t>Reto 04 Elevar la calidad de la educación para impulsar la creatividad, el ingenio, las competencias y los valores fundamentales de los sonorenses, potencializando el talento del personal docente y desarrollando sus capacidades de aprendizaje.</t>
  </si>
  <si>
    <t>Alumnos que cursan la educación superior en la Universidad Tecnológica de Guaymas (UTG).</t>
  </si>
  <si>
    <r>
      <t xml:space="preserve">ANALISIS CUALITATIVO: </t>
    </r>
    <r>
      <rPr>
        <sz val="10"/>
        <rFont val="Montserrat"/>
      </rPr>
      <t xml:space="preserve"> Faltaron 4 matriculas para lograr la meta anual, esto se debe a diferentes factores como: efectos de la pandemia,alumnos indecisos a continuar sus estudios, y cuestión económica en los hogares de los alumnos.</t>
    </r>
  </si>
  <si>
    <t>Se busca fortalecer la educación superior a los jovenes Sonorenses, para una mejor calidad en los programas educativos brindados.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</si>
</sst>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0.00_-;\-&quot;$&quot;* #,##0.00_-;_-&quot;$&quot;* &quot;-&quot;??_-;_-@_-"/>
    <numFmt numFmtId="43" formatCode="_-* #,##0.00_-;\-* #,##0.00_-;_-* &quot;-&quot;??_-;_-@_-"/>
    <numFmt numFmtId="164" formatCode="_-&quot;€&quot;* #,##0.00_-;\-&quot;€&quot;* #,##0.00_-;_-&quot;€&quot;* &quot;-&quot;??_-;_-@_-"/>
    <numFmt numFmtId="165" formatCode="0.0%"/>
    <numFmt numFmtId="166" formatCode="_-* #,##0_-;\-* #,##0_-;_-* &quot;-&quot;??_-;_-@_-"/>
    <numFmt numFmtId="170" formatCode="_-* #,##0.00_-;\-* #,##0.00_-;_-* &quot;-&quot;??_-;_-@_-"/>
  </numFmts>
  <fonts count="135">
    <font>
      <sz val="11"/>
      <color theme="1"/>
      <name val="Calibri"/>
      <family val="2"/>
      <scheme val="minor"/>
    </font>
    <font>
      <sz val="10"/>
      <color theme="1"/>
      <name val="Arial Narrow"/>
      <family val="2"/>
    </font>
    <font>
      <sz val="10"/>
      <color rgb="FF000000"/>
      <name val="Arial Narrow"/>
      <family val="2"/>
    </font>
    <font>
      <b/>
      <sz val="10"/>
      <color theme="1"/>
      <name val="Arial Narrow"/>
      <family val="2"/>
    </font>
    <font>
      <sz val="10"/>
      <name val="Arial"/>
      <family val="2"/>
    </font>
    <font>
      <sz val="11"/>
      <color theme="1"/>
      <name val="Arial Narrow"/>
      <family val="2"/>
    </font>
    <font>
      <b/>
      <sz val="11"/>
      <color theme="1"/>
      <name val="Arial Narrow"/>
      <family val="2"/>
    </font>
    <font>
      <b/>
      <i/>
      <sz val="11"/>
      <color theme="1"/>
      <name val="Arial Narrow"/>
      <family val="2"/>
    </font>
    <font>
      <sz val="11"/>
      <color theme="1"/>
      <name val="Calibri"/>
      <family val="2"/>
      <scheme val="minor"/>
    </font>
    <font>
      <sz val="10"/>
      <name val="MS Sans Serif"/>
      <family val="2"/>
    </font>
    <font>
      <b/>
      <sz val="12"/>
      <color theme="1"/>
      <name val="Arial Narrow"/>
      <family val="2"/>
    </font>
    <font>
      <b/>
      <sz val="9"/>
      <color theme="1"/>
      <name val="Arial Narrow"/>
      <family val="2"/>
    </font>
    <font>
      <sz val="8"/>
      <color theme="1"/>
      <name val="Arial Narrow"/>
      <family val="2"/>
    </font>
    <font>
      <sz val="11"/>
      <color indexed="8"/>
      <name val="Calibri"/>
      <family val="2"/>
    </font>
    <font>
      <b/>
      <u/>
      <sz val="10"/>
      <color theme="1"/>
      <name val="Arial Narrow"/>
      <family val="2"/>
    </font>
    <font>
      <b/>
      <i/>
      <sz val="10"/>
      <color theme="1"/>
      <name val="Arial Narrow"/>
      <family val="2"/>
    </font>
    <font>
      <sz val="11"/>
      <color rgb="FF000000"/>
      <name val="Arial Narrow"/>
      <family val="2"/>
    </font>
    <font>
      <i/>
      <sz val="10"/>
      <color theme="1"/>
      <name val="Arial Narrow"/>
      <family val="2"/>
    </font>
    <font>
      <i/>
      <sz val="11"/>
      <color theme="1"/>
      <name val="Arial Narrow"/>
      <family val="2"/>
    </font>
    <font>
      <b/>
      <sz val="10"/>
      <color rgb="FF000000"/>
      <name val="Arial Narrow"/>
      <family val="2"/>
    </font>
    <font>
      <sz val="12"/>
      <color theme="1"/>
      <name val="Arial Narrow"/>
      <family val="2"/>
    </font>
    <font>
      <b/>
      <sz val="11"/>
      <color rgb="FF000000"/>
      <name val="Arial Narrow"/>
      <family val="2"/>
    </font>
    <font>
      <sz val="9"/>
      <color theme="1"/>
      <name val="Arial Narrow"/>
      <family val="2"/>
    </font>
    <font>
      <sz val="6"/>
      <color theme="1"/>
      <name val="Arial Narrow"/>
      <family val="2"/>
    </font>
    <font>
      <b/>
      <i/>
      <sz val="8"/>
      <color theme="1"/>
      <name val="Arial Narrow"/>
      <family val="2"/>
    </font>
    <font>
      <b/>
      <sz val="8"/>
      <color theme="1"/>
      <name val="Arial Narrow"/>
      <family val="2"/>
    </font>
    <font>
      <sz val="7"/>
      <color theme="1"/>
      <name val="Arial Narrow"/>
      <family val="2"/>
    </font>
    <font>
      <b/>
      <u/>
      <sz val="11"/>
      <color rgb="FF000000"/>
      <name val="Arial Narrow"/>
      <family val="2"/>
    </font>
    <font>
      <b/>
      <sz val="14"/>
      <color theme="1"/>
      <name val="Arial Narrow"/>
      <family val="2"/>
    </font>
    <font>
      <b/>
      <i/>
      <sz val="11"/>
      <color rgb="FF000000"/>
      <name val="Arial Narrow"/>
      <family val="2"/>
    </font>
    <font>
      <b/>
      <i/>
      <sz val="10"/>
      <color rgb="FF000000"/>
      <name val="Arial Narrow"/>
      <family val="2"/>
    </font>
    <font>
      <b/>
      <i/>
      <sz val="9"/>
      <color theme="1"/>
      <name val="Arial Narrow"/>
      <family val="2"/>
    </font>
    <font>
      <b/>
      <sz val="12"/>
      <name val="Arial Narrow"/>
      <family val="2"/>
    </font>
    <font>
      <b/>
      <sz val="10"/>
      <name val="Arial Narrow"/>
      <family val="2"/>
    </font>
    <font>
      <sz val="10"/>
      <name val="Arial Narrow"/>
      <family val="2"/>
    </font>
    <font>
      <b/>
      <sz val="11"/>
      <name val="Arial Narrow"/>
      <family val="2"/>
    </font>
    <font>
      <b/>
      <sz val="20"/>
      <color theme="1"/>
      <name val="Arial Narrow"/>
      <family val="2"/>
    </font>
    <font>
      <b/>
      <i/>
      <sz val="10"/>
      <name val="Arial Narrow"/>
      <family val="2"/>
    </font>
    <font>
      <b/>
      <sz val="24"/>
      <color theme="1"/>
      <name val="Arial Narrow"/>
      <family val="2"/>
    </font>
    <font>
      <b/>
      <sz val="10"/>
      <color theme="1"/>
      <name val="Arial"/>
      <family val="2"/>
    </font>
    <font>
      <b/>
      <sz val="11"/>
      <color theme="1"/>
      <name val="Calibri"/>
      <family val="2"/>
      <scheme val="minor"/>
    </font>
    <font>
      <sz val="11"/>
      <color theme="0"/>
      <name val="Arial Narrow"/>
      <family val="2"/>
    </font>
    <font>
      <sz val="10"/>
      <color theme="0"/>
      <name val="Arial Narrow"/>
      <family val="2"/>
    </font>
    <font>
      <b/>
      <sz val="10"/>
      <color theme="0"/>
      <name val="Arial Narrow"/>
      <family val="2"/>
    </font>
    <font>
      <b/>
      <sz val="9"/>
      <color theme="0"/>
      <name val="Arial Narrow"/>
      <family val="2"/>
    </font>
    <font>
      <b/>
      <i/>
      <sz val="9"/>
      <color theme="3" tint="0.39997558519241921"/>
      <name val="Arial Narrow"/>
      <family val="2"/>
    </font>
    <font>
      <b/>
      <sz val="12"/>
      <color theme="0"/>
      <name val="Arial Narrow"/>
      <family val="2"/>
    </font>
    <font>
      <b/>
      <i/>
      <sz val="11"/>
      <color theme="1"/>
      <name val="Calibri"/>
      <family val="2"/>
      <scheme val="minor"/>
    </font>
    <font>
      <sz val="14"/>
      <color theme="0"/>
      <name val="Arial Narrow"/>
      <family val="2"/>
    </font>
    <font>
      <sz val="18"/>
      <color theme="0"/>
      <name val="Arial Narrow"/>
      <family val="2"/>
    </font>
    <font>
      <b/>
      <sz val="11"/>
      <color theme="0"/>
      <name val="Arial Narrow"/>
      <family val="2"/>
    </font>
    <font>
      <b/>
      <sz val="16"/>
      <color theme="0"/>
      <name val="Arial Narrow"/>
      <family val="2"/>
    </font>
    <font>
      <b/>
      <sz val="14"/>
      <color theme="0"/>
      <name val="Arial Narrow"/>
      <family val="2"/>
    </font>
    <font>
      <sz val="8"/>
      <color theme="1"/>
      <name val="Calibri"/>
      <family val="2"/>
      <scheme val="minor"/>
    </font>
    <font>
      <b/>
      <sz val="8"/>
      <color theme="0"/>
      <name val="Arial Narrow"/>
      <family val="2"/>
    </font>
    <font>
      <b/>
      <sz val="14"/>
      <name val="Arial Narrow"/>
      <family val="2"/>
    </font>
    <font>
      <b/>
      <sz val="6"/>
      <color theme="1"/>
      <name val="Arial"/>
      <family val="2"/>
    </font>
    <font>
      <b/>
      <sz val="8"/>
      <color theme="1"/>
      <name val="Arial"/>
      <family val="2"/>
    </font>
    <font>
      <b/>
      <sz val="7.5"/>
      <color theme="1"/>
      <name val="Arial Narrow"/>
      <family val="2"/>
    </font>
    <font>
      <sz val="7.5"/>
      <color theme="1"/>
      <name val="Arial Narrow"/>
      <family val="2"/>
    </font>
    <font>
      <b/>
      <i/>
      <sz val="7.5"/>
      <color theme="1"/>
      <name val="Arial Narrow"/>
      <family val="2"/>
    </font>
    <font>
      <sz val="7"/>
      <color theme="1"/>
      <name val="Arial"/>
      <family val="2"/>
    </font>
    <font>
      <b/>
      <sz val="7.5"/>
      <color theme="1"/>
      <name val="Arial"/>
      <family val="2"/>
    </font>
    <font>
      <sz val="7.5"/>
      <color theme="1"/>
      <name val="Arial"/>
      <family val="2"/>
    </font>
    <font>
      <sz val="7.5"/>
      <color theme="1"/>
      <name val="Calibri"/>
      <family val="2"/>
      <scheme val="minor"/>
    </font>
    <font>
      <sz val="6"/>
      <color theme="1"/>
      <name val="Arial"/>
      <family val="2"/>
    </font>
    <font>
      <b/>
      <vertAlign val="superscript"/>
      <sz val="7.5"/>
      <color theme="1"/>
      <name val="Arial Narrow"/>
      <family val="2"/>
    </font>
    <font>
      <b/>
      <sz val="6"/>
      <color theme="1"/>
      <name val="Arial Narrow"/>
      <family val="2"/>
    </font>
    <font>
      <b/>
      <sz val="6.5"/>
      <color theme="1"/>
      <name val="Arial Narrow"/>
      <family val="2"/>
    </font>
    <font>
      <sz val="6.5"/>
      <color theme="1"/>
      <name val="Arial Narrow"/>
      <family val="2"/>
    </font>
    <font>
      <sz val="11"/>
      <name val="Arial Narrow"/>
      <family val="2"/>
    </font>
    <font>
      <sz val="12"/>
      <name val="Arial Narrow"/>
      <family val="2"/>
    </font>
    <font>
      <sz val="9"/>
      <name val="Arial Narrow"/>
      <family val="2"/>
    </font>
    <font>
      <b/>
      <i/>
      <sz val="9"/>
      <color theme="1"/>
      <name val="Calibri"/>
      <family val="2"/>
      <scheme val="minor"/>
    </font>
    <font>
      <sz val="9"/>
      <color rgb="FF000000"/>
      <name val="Calibri"/>
      <family val="2"/>
      <scheme val="minor"/>
    </font>
    <font>
      <b/>
      <sz val="8"/>
      <name val="Arial Narrow"/>
      <family val="2"/>
    </font>
    <font>
      <sz val="8"/>
      <color theme="1"/>
      <name val="Arial"/>
      <family val="2"/>
    </font>
    <font>
      <b/>
      <sz val="7"/>
      <color theme="1"/>
      <name val="Arial"/>
      <family val="2"/>
    </font>
    <font>
      <vertAlign val="superscript"/>
      <sz val="10"/>
      <color theme="1"/>
      <name val="Arial Narrow"/>
      <family val="2"/>
    </font>
    <font>
      <b/>
      <sz val="10"/>
      <color theme="0" tint="-0.34998626667073579"/>
      <name val="Arial Narrow"/>
      <family val="2"/>
    </font>
    <font>
      <sz val="9"/>
      <color theme="0" tint="-0.34998626667073579"/>
      <name val="Arial Narrow"/>
      <family val="2"/>
    </font>
    <font>
      <b/>
      <vertAlign val="superscript"/>
      <sz val="9"/>
      <color theme="0" tint="-0.34998626667073579"/>
      <name val="Arial Narrow"/>
      <family val="2"/>
    </font>
    <font>
      <b/>
      <sz val="9"/>
      <color theme="0" tint="-0.34998626667073579"/>
      <name val="Arial Narrow"/>
      <family val="2"/>
    </font>
    <font>
      <sz val="11"/>
      <color theme="0" tint="-0.34998626667073579"/>
      <name val="Arial Narrow"/>
      <family val="2"/>
    </font>
    <font>
      <vertAlign val="superscript"/>
      <sz val="9"/>
      <color theme="0" tint="-0.34998626667073579"/>
      <name val="Arial Narrow"/>
      <family val="2"/>
    </font>
    <font>
      <b/>
      <sz val="11"/>
      <color theme="1"/>
      <name val="Arial"/>
      <family val="2"/>
    </font>
    <font>
      <b/>
      <sz val="8"/>
      <color theme="1"/>
      <name val="Calibri"/>
      <family val="2"/>
      <scheme val="minor"/>
    </font>
    <font>
      <b/>
      <sz val="14"/>
      <color rgb="FFFF0000"/>
      <name val="Arial Narrow"/>
      <family val="2"/>
    </font>
    <font>
      <b/>
      <sz val="11"/>
      <name val="Arial"/>
      <family val="2"/>
    </font>
    <font>
      <b/>
      <sz val="10"/>
      <name val="Arial"/>
      <family val="2"/>
    </font>
    <font>
      <sz val="9"/>
      <name val="Arial"/>
      <family val="2"/>
    </font>
    <font>
      <b/>
      <sz val="9"/>
      <name val="Arial"/>
      <family val="2"/>
    </font>
    <font>
      <sz val="8"/>
      <name val="Arial"/>
      <family val="2"/>
    </font>
    <font>
      <sz val="12"/>
      <name val="Calibri"/>
      <family val="2"/>
      <scheme val="minor"/>
    </font>
    <font>
      <b/>
      <sz val="9"/>
      <color theme="1"/>
      <name val="Calibri"/>
      <family val="2"/>
      <scheme val="minor"/>
    </font>
    <font>
      <sz val="10"/>
      <color theme="1"/>
      <name val="Calibri"/>
      <family val="2"/>
      <scheme val="minor"/>
    </font>
    <font>
      <sz val="20"/>
      <color rgb="FFFF0000"/>
      <name val="Calibri"/>
      <family val="2"/>
      <scheme val="minor"/>
    </font>
    <font>
      <sz val="12"/>
      <color theme="1"/>
      <name val="Arial"/>
      <family val="2"/>
    </font>
    <font>
      <b/>
      <sz val="12"/>
      <name val="Arial"/>
      <family val="2"/>
    </font>
    <font>
      <sz val="12"/>
      <name val="Arial"/>
      <family val="2"/>
    </font>
    <font>
      <sz val="10"/>
      <color theme="1"/>
      <name val="Verdana"/>
      <family val="2"/>
    </font>
    <font>
      <vertAlign val="superscript"/>
      <sz val="9"/>
      <color theme="1"/>
      <name val="Arial"/>
      <family val="2"/>
    </font>
    <font>
      <sz val="12"/>
      <color theme="1"/>
      <name val="Times New Roman"/>
      <family val="1"/>
    </font>
    <font>
      <vertAlign val="superscript"/>
      <sz val="10"/>
      <color theme="1"/>
      <name val="Symbol"/>
      <family val="1"/>
      <charset val="2"/>
    </font>
    <font>
      <b/>
      <sz val="9"/>
      <color theme="1"/>
      <name val="Arial"/>
      <family val="2"/>
    </font>
    <font>
      <sz val="9"/>
      <color theme="1"/>
      <name val="Arial"/>
      <family val="2"/>
    </font>
    <font>
      <u/>
      <sz val="11"/>
      <color theme="10"/>
      <name val="Calibri"/>
      <family val="2"/>
      <scheme val="minor"/>
    </font>
    <font>
      <u/>
      <sz val="9"/>
      <color theme="1"/>
      <name val="Arial"/>
      <family val="2"/>
    </font>
    <font>
      <i/>
      <sz val="9"/>
      <color theme="1"/>
      <name val="Arial"/>
      <family val="2"/>
    </font>
    <font>
      <sz val="11"/>
      <color rgb="FFFF0000"/>
      <name val="Calibri"/>
      <family val="2"/>
      <scheme val="minor"/>
    </font>
    <font>
      <u/>
      <sz val="11"/>
      <color theme="10"/>
      <name val="Calibri"/>
      <family val="2"/>
    </font>
    <font>
      <u/>
      <sz val="11"/>
      <color theme="10"/>
      <name val="Arial Narrow"/>
      <family val="2"/>
    </font>
    <font>
      <sz val="16"/>
      <color theme="0"/>
      <name val="Arial Narrow"/>
      <family val="2"/>
    </font>
    <font>
      <sz val="6"/>
      <color theme="1"/>
      <name val="Calibri"/>
      <family val="2"/>
      <scheme val="minor"/>
    </font>
    <font>
      <b/>
      <sz val="9"/>
      <color rgb="FF000000"/>
      <name val="Arial"/>
      <family val="2"/>
    </font>
    <font>
      <i/>
      <sz val="6"/>
      <color theme="1"/>
      <name val="Arial"/>
      <family val="2"/>
    </font>
    <font>
      <sz val="1"/>
      <color theme="1"/>
      <name val="Arial"/>
      <family val="2"/>
    </font>
    <font>
      <b/>
      <sz val="14"/>
      <color rgb="FFFFFFFF"/>
      <name val="Montserrat"/>
    </font>
    <font>
      <sz val="11"/>
      <name val="Montserrat"/>
    </font>
    <font>
      <b/>
      <sz val="9"/>
      <color rgb="FF000000"/>
      <name val="Montserrat"/>
    </font>
    <font>
      <b/>
      <sz val="10"/>
      <color theme="1"/>
      <name val="Calibri"/>
      <family val="2"/>
      <scheme val="minor"/>
    </font>
    <font>
      <sz val="14"/>
      <color theme="1"/>
      <name val="Calibri"/>
      <family val="2"/>
      <scheme val="minor"/>
    </font>
    <font>
      <sz val="9"/>
      <name val="Montserrat"/>
    </font>
    <font>
      <sz val="9"/>
      <color rgb="FF000000"/>
      <name val="Montserrat"/>
    </font>
    <font>
      <sz val="5"/>
      <color theme="1"/>
      <name val="Arial"/>
      <family val="2"/>
    </font>
    <font>
      <sz val="4.5"/>
      <color theme="1"/>
      <name val="Arial"/>
      <family val="2"/>
    </font>
    <font>
      <sz val="8"/>
      <color rgb="FF0000FF"/>
      <name val="Arial"/>
      <family val="2"/>
    </font>
    <font>
      <sz val="9"/>
      <color theme="1"/>
      <name val="Arial "/>
    </font>
    <font>
      <sz val="10"/>
      <color theme="1"/>
      <name val="Century Gothic"/>
      <family val="2"/>
    </font>
    <font>
      <sz val="12"/>
      <name val="Century Gothic"/>
      <family val="2"/>
    </font>
    <font>
      <b/>
      <sz val="12"/>
      <name val="Century Gothic"/>
      <family val="2"/>
    </font>
    <font>
      <b/>
      <sz val="12"/>
      <color theme="1"/>
      <name val="Arial"/>
      <family val="2"/>
    </font>
    <font>
      <sz val="12"/>
      <color theme="1"/>
      <name val="Montserrat"/>
    </font>
    <font>
      <b/>
      <sz val="10"/>
      <name val="Montserrat"/>
    </font>
    <font>
      <sz val="10"/>
      <name val="Montserrat"/>
    </font>
  </fonts>
  <fills count="25">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indexed="47"/>
      </patternFill>
    </fill>
    <fill>
      <patternFill patternType="solid">
        <fgColor rgb="FFD9D9D9"/>
        <bgColor indexed="64"/>
      </patternFill>
    </fill>
    <fill>
      <patternFill patternType="solid">
        <fgColor rgb="FFBFBFBF"/>
        <bgColor indexed="64"/>
      </patternFill>
    </fill>
    <fill>
      <patternFill patternType="solid">
        <fgColor theme="7"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A6A6A6"/>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6" tint="-0.249977111117893"/>
        <bgColor indexed="64"/>
      </patternFill>
    </fill>
    <fill>
      <patternFill patternType="solid">
        <fgColor theme="2" tint="-9.9978637043366805E-2"/>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rgb="FF000000"/>
      </left>
      <right style="medium">
        <color indexed="64"/>
      </right>
      <top/>
      <bottom/>
      <diagonal/>
    </border>
    <border>
      <left/>
      <right style="medium">
        <color rgb="FF000000"/>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rgb="FF000000"/>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diagonal/>
    </border>
    <border>
      <left style="medium">
        <color theme="0"/>
      </left>
      <right style="medium">
        <color theme="0"/>
      </right>
      <top/>
      <bottom style="medium">
        <color theme="0"/>
      </bottom>
      <diagonal/>
    </border>
    <border>
      <left style="medium">
        <color theme="0"/>
      </left>
      <right/>
      <top/>
      <bottom/>
      <diagonal/>
    </border>
  </borders>
  <cellStyleXfs count="18">
    <xf numFmtId="0" fontId="0"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0" fontId="9" fillId="0" borderId="0"/>
    <xf numFmtId="44" fontId="8" fillId="0" borderId="0" applyFont="0" applyFill="0" applyBorder="0" applyAlignment="0" applyProtection="0"/>
    <xf numFmtId="43" fontId="4" fillId="0" borderId="0" applyFont="0" applyFill="0" applyBorder="0" applyAlignment="0" applyProtection="0"/>
    <xf numFmtId="0" fontId="13" fillId="5"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110" fillId="0" borderId="0" applyNumberFormat="0" applyFill="0" applyBorder="0" applyAlignment="0" applyProtection="0">
      <alignment vertical="top"/>
      <protection locked="0"/>
    </xf>
    <xf numFmtId="0" fontId="106" fillId="0" borderId="0" applyNumberFormat="0" applyFill="0" applyBorder="0" applyAlignment="0" applyProtection="0"/>
    <xf numFmtId="170" fontId="4" fillId="0" borderId="0" applyFont="0" applyFill="0" applyBorder="0" applyAlignment="0" applyProtection="0"/>
    <xf numFmtId="170" fontId="8" fillId="0" borderId="0" applyFont="0" applyFill="0" applyBorder="0" applyAlignment="0" applyProtection="0"/>
  </cellStyleXfs>
  <cellXfs count="1589">
    <xf numFmtId="0" fontId="0" fillId="0" borderId="0" xfId="0"/>
    <xf numFmtId="0" fontId="1" fillId="0" borderId="8" xfId="0" applyFont="1" applyBorder="1"/>
    <xf numFmtId="0" fontId="1" fillId="0" borderId="9" xfId="0" applyFont="1" applyBorder="1"/>
    <xf numFmtId="0" fontId="5" fillId="0" borderId="0" xfId="0" applyFont="1"/>
    <xf numFmtId="0" fontId="6" fillId="0" borderId="0" xfId="0" applyFont="1" applyFill="1" applyBorder="1" applyAlignment="1">
      <alignment horizontal="right" vertical="top"/>
    </xf>
    <xf numFmtId="0" fontId="11" fillId="0" borderId="0" xfId="0" applyFont="1" applyFill="1" applyBorder="1" applyAlignment="1">
      <alignment vertical="top"/>
    </xf>
    <xf numFmtId="0" fontId="5" fillId="0" borderId="0" xfId="0" applyFont="1" applyAlignment="1">
      <alignment vertical="center"/>
    </xf>
    <xf numFmtId="0" fontId="5" fillId="0" borderId="0" xfId="0" applyFont="1" applyAlignment="1"/>
    <xf numFmtId="0" fontId="1" fillId="0" borderId="1" xfId="0" applyFont="1" applyBorder="1"/>
    <xf numFmtId="0" fontId="1" fillId="0" borderId="2" xfId="0" applyFont="1" applyBorder="1"/>
    <xf numFmtId="0" fontId="1" fillId="0" borderId="3" xfId="0" applyFont="1" applyBorder="1"/>
    <xf numFmtId="0" fontId="1" fillId="0" borderId="5" xfId="0" applyFont="1" applyBorder="1"/>
    <xf numFmtId="0" fontId="1" fillId="0" borderId="0" xfId="0" applyFont="1" applyBorder="1"/>
    <xf numFmtId="0" fontId="1" fillId="0" borderId="6" xfId="0" applyFont="1" applyBorder="1"/>
    <xf numFmtId="0" fontId="3" fillId="0" borderId="5" xfId="0" applyFont="1" applyBorder="1"/>
    <xf numFmtId="0" fontId="3" fillId="0" borderId="0" xfId="0" applyFont="1" applyBorder="1" applyAlignment="1">
      <alignment vertical="justify"/>
    </xf>
    <xf numFmtId="0" fontId="1" fillId="0" borderId="7" xfId="0" applyFont="1" applyBorder="1"/>
    <xf numFmtId="0" fontId="3" fillId="0" borderId="8" xfId="0" applyFont="1" applyBorder="1" applyAlignment="1">
      <alignment vertical="justify"/>
    </xf>
    <xf numFmtId="0" fontId="5" fillId="0" borderId="0" xfId="0" applyFont="1" applyFill="1" applyBorder="1"/>
    <xf numFmtId="0" fontId="3" fillId="0" borderId="0" xfId="0" applyFont="1" applyBorder="1"/>
    <xf numFmtId="0" fontId="3" fillId="0" borderId="1" xfId="0" applyFont="1" applyBorder="1" applyAlignment="1"/>
    <xf numFmtId="0" fontId="1" fillId="0" borderId="2" xfId="0" applyFont="1" applyBorder="1" applyAlignment="1"/>
    <xf numFmtId="0" fontId="1" fillId="0" borderId="3" xfId="0" applyFont="1" applyBorder="1" applyAlignment="1"/>
    <xf numFmtId="0" fontId="3" fillId="0" borderId="5" xfId="0" applyFont="1" applyBorder="1" applyAlignment="1"/>
    <xf numFmtId="0" fontId="1" fillId="0" borderId="0" xfId="0" applyFont="1" applyBorder="1" applyAlignment="1"/>
    <xf numFmtId="0" fontId="1" fillId="0" borderId="6" xfId="0" applyFont="1" applyBorder="1" applyAlignment="1"/>
    <xf numFmtId="0" fontId="3" fillId="0" borderId="7" xfId="0" applyFont="1" applyBorder="1" applyAlignment="1"/>
    <xf numFmtId="0" fontId="1" fillId="0" borderId="8" xfId="0" applyFont="1" applyBorder="1" applyAlignment="1"/>
    <xf numFmtId="0" fontId="1" fillId="0" borderId="9" xfId="0" applyFont="1" applyBorder="1" applyAlignment="1"/>
    <xf numFmtId="0" fontId="1" fillId="0" borderId="5" xfId="0" quotePrefix="1" applyFont="1" applyBorder="1"/>
    <xf numFmtId="0" fontId="1" fillId="0" borderId="0" xfId="0" applyFont="1" applyFill="1" applyBorder="1"/>
    <xf numFmtId="0" fontId="20"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indent="1"/>
    </xf>
    <xf numFmtId="0" fontId="1" fillId="0" borderId="0" xfId="0" applyFont="1"/>
    <xf numFmtId="0" fontId="33" fillId="0" borderId="5" xfId="0" applyFont="1" applyBorder="1" applyAlignment="1">
      <alignment horizontal="center" vertical="center"/>
    </xf>
    <xf numFmtId="0" fontId="33" fillId="0" borderId="17" xfId="0" applyFont="1" applyBorder="1" applyAlignment="1">
      <alignment horizontal="center" vertical="center"/>
    </xf>
    <xf numFmtId="0" fontId="33" fillId="0" borderId="6" xfId="0" applyFont="1" applyBorder="1" applyAlignment="1">
      <alignment horizontal="center" vertical="center"/>
    </xf>
    <xf numFmtId="0" fontId="32" fillId="0" borderId="0" xfId="0" applyFont="1" applyAlignment="1"/>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8" fillId="0" borderId="0" xfId="0" applyFont="1" applyAlignment="1">
      <alignment horizontal="center"/>
    </xf>
    <xf numFmtId="0" fontId="5" fillId="2" borderId="0" xfId="0" applyFont="1" applyFill="1"/>
    <xf numFmtId="0" fontId="28" fillId="2" borderId="0" xfId="0" applyFont="1" applyFill="1"/>
    <xf numFmtId="0" fontId="33" fillId="0" borderId="14" xfId="0" applyFont="1" applyFill="1" applyBorder="1" applyAlignment="1">
      <alignment horizontal="center" vertical="center"/>
    </xf>
    <xf numFmtId="0" fontId="5" fillId="0" borderId="0" xfId="0" applyFont="1" applyFill="1"/>
    <xf numFmtId="0" fontId="11" fillId="0" borderId="8" xfId="0" applyFont="1" applyFill="1" applyBorder="1" applyAlignment="1">
      <alignment vertical="center"/>
    </xf>
    <xf numFmtId="0" fontId="6" fillId="0" borderId="0" xfId="0" applyFont="1" applyFill="1" applyBorder="1" applyAlignment="1">
      <alignment horizontal="left" vertical="top"/>
    </xf>
    <xf numFmtId="43" fontId="15" fillId="2" borderId="0" xfId="0" applyNumberFormat="1" applyFont="1" applyFill="1" applyBorder="1" applyAlignment="1" applyProtection="1">
      <alignment wrapText="1"/>
    </xf>
    <xf numFmtId="0" fontId="5" fillId="0" borderId="0" xfId="0" applyFont="1" applyFill="1" applyProtection="1">
      <protection locked="0"/>
    </xf>
    <xf numFmtId="0" fontId="6" fillId="0" borderId="0" xfId="0" applyFont="1" applyFill="1" applyBorder="1" applyAlignment="1" applyProtection="1">
      <alignment horizontal="right" vertical="top"/>
      <protection locked="0"/>
    </xf>
    <xf numFmtId="0" fontId="5" fillId="0" borderId="0" xfId="0" applyFont="1" applyFill="1" applyBorder="1" applyProtection="1">
      <protection locked="0"/>
    </xf>
    <xf numFmtId="0" fontId="2" fillId="0" borderId="5" xfId="0" applyFont="1" applyFill="1" applyBorder="1" applyAlignment="1" applyProtection="1">
      <alignment vertical="top" wrapText="1"/>
      <protection locked="0"/>
    </xf>
    <xf numFmtId="0" fontId="2" fillId="0" borderId="0" xfId="0" applyFont="1" applyFill="1" applyBorder="1" applyAlignment="1" applyProtection="1">
      <alignment vertical="top" wrapText="1"/>
      <protection locked="0"/>
    </xf>
    <xf numFmtId="0" fontId="2" fillId="0" borderId="6" xfId="0" applyFont="1" applyFill="1" applyBorder="1" applyAlignment="1" applyProtection="1">
      <alignment vertical="top" wrapText="1"/>
      <protection locked="0"/>
    </xf>
    <xf numFmtId="0" fontId="7" fillId="0" borderId="5" xfId="0" applyFont="1" applyFill="1" applyBorder="1" applyAlignment="1" applyProtection="1">
      <alignment wrapText="1"/>
      <protection locked="0"/>
    </xf>
    <xf numFmtId="0" fontId="15" fillId="0" borderId="0" xfId="0" applyFont="1" applyFill="1" applyBorder="1" applyAlignment="1" applyProtection="1">
      <alignment wrapText="1"/>
      <protection locked="0"/>
    </xf>
    <xf numFmtId="0" fontId="5" fillId="0" borderId="0" xfId="0" applyFont="1" applyFill="1" applyBorder="1" applyAlignment="1" applyProtection="1">
      <alignment horizontal="justify" wrapText="1"/>
      <protection locked="0"/>
    </xf>
    <xf numFmtId="0" fontId="7" fillId="0" borderId="0" xfId="0" applyFont="1" applyFill="1" applyBorder="1" applyAlignment="1" applyProtection="1">
      <alignment wrapText="1"/>
      <protection locked="0"/>
    </xf>
    <xf numFmtId="0" fontId="15" fillId="0" borderId="6" xfId="0" applyFont="1" applyFill="1" applyBorder="1" applyAlignment="1" applyProtection="1">
      <alignment wrapText="1"/>
      <protection locked="0"/>
    </xf>
    <xf numFmtId="0" fontId="5" fillId="0" borderId="5" xfId="0" applyFont="1" applyFill="1" applyBorder="1" applyAlignment="1" applyProtection="1">
      <alignment wrapText="1"/>
      <protection locked="0"/>
    </xf>
    <xf numFmtId="43" fontId="1" fillId="0" borderId="0" xfId="8" applyNumberFormat="1" applyFont="1" applyFill="1" applyBorder="1" applyAlignment="1" applyProtection="1">
      <alignment vertical="top" wrapText="1"/>
      <protection locked="0"/>
    </xf>
    <xf numFmtId="0" fontId="5" fillId="0" borderId="0" xfId="0" applyFont="1" applyFill="1" applyBorder="1" applyAlignment="1" applyProtection="1">
      <alignment wrapText="1"/>
      <protection locked="0"/>
    </xf>
    <xf numFmtId="43" fontId="1" fillId="0" borderId="6" xfId="8" applyNumberFormat="1" applyFont="1" applyFill="1" applyBorder="1" applyAlignment="1" applyProtection="1">
      <alignment vertical="top" wrapText="1"/>
      <protection locked="0"/>
    </xf>
    <xf numFmtId="0" fontId="5" fillId="0" borderId="5" xfId="0" applyFont="1" applyFill="1" applyBorder="1" applyAlignment="1" applyProtection="1">
      <alignment horizontal="left" wrapText="1"/>
      <protection locked="0"/>
    </xf>
    <xf numFmtId="0" fontId="16" fillId="0" borderId="5" xfId="0" applyFont="1" applyFill="1" applyBorder="1" applyAlignment="1" applyProtection="1">
      <alignment horizontal="justify" wrapText="1"/>
      <protection locked="0"/>
    </xf>
    <xf numFmtId="43" fontId="1" fillId="0" borderId="0" xfId="0" applyNumberFormat="1" applyFont="1" applyFill="1" applyBorder="1" applyAlignment="1" applyProtection="1">
      <alignment wrapText="1"/>
      <protection locked="0"/>
    </xf>
    <xf numFmtId="43" fontId="17" fillId="0" borderId="0" xfId="0" applyNumberFormat="1" applyFont="1" applyFill="1" applyBorder="1" applyAlignment="1" applyProtection="1">
      <alignment wrapText="1"/>
      <protection locked="0"/>
    </xf>
    <xf numFmtId="0" fontId="18" fillId="0" borderId="0" xfId="0" applyFont="1" applyFill="1" applyBorder="1" applyAlignment="1" applyProtection="1">
      <alignment wrapText="1"/>
      <protection locked="0"/>
    </xf>
    <xf numFmtId="43" fontId="17" fillId="0" borderId="6" xfId="0" applyNumberFormat="1" applyFont="1" applyFill="1" applyBorder="1" applyAlignment="1" applyProtection="1">
      <alignment wrapText="1"/>
      <protection locked="0"/>
    </xf>
    <xf numFmtId="43" fontId="15" fillId="0" borderId="0" xfId="0" applyNumberFormat="1" applyFont="1" applyFill="1" applyBorder="1" applyAlignment="1" applyProtection="1">
      <alignment wrapText="1"/>
      <protection locked="0"/>
    </xf>
    <xf numFmtId="43" fontId="15" fillId="0" borderId="6" xfId="0" applyNumberFormat="1" applyFont="1" applyFill="1" applyBorder="1" applyAlignment="1" applyProtection="1">
      <alignment wrapText="1"/>
      <protection locked="0"/>
    </xf>
    <xf numFmtId="0" fontId="5" fillId="0" borderId="0" xfId="0" applyFont="1" applyFill="1" applyBorder="1" applyAlignment="1" applyProtection="1">
      <protection locked="0"/>
    </xf>
    <xf numFmtId="0" fontId="18" fillId="0" borderId="5" xfId="0" applyFont="1" applyFill="1" applyBorder="1" applyAlignment="1" applyProtection="1">
      <alignment wrapText="1"/>
      <protection locked="0"/>
    </xf>
    <xf numFmtId="43" fontId="1" fillId="0" borderId="6" xfId="0" applyNumberFormat="1" applyFont="1" applyFill="1" applyBorder="1" applyAlignment="1" applyProtection="1">
      <alignment wrapText="1"/>
      <protection locked="0"/>
    </xf>
    <xf numFmtId="0" fontId="0" fillId="0" borderId="0" xfId="0" applyFont="1" applyFill="1" applyProtection="1">
      <protection locked="0"/>
    </xf>
    <xf numFmtId="0" fontId="6" fillId="0" borderId="0" xfId="0" applyFont="1" applyFill="1" applyBorder="1" applyAlignment="1" applyProtection="1">
      <alignment wrapText="1"/>
      <protection locked="0"/>
    </xf>
    <xf numFmtId="0" fontId="5" fillId="0" borderId="5" xfId="0" applyFont="1" applyFill="1" applyBorder="1" applyAlignment="1" applyProtection="1">
      <protection locked="0"/>
    </xf>
    <xf numFmtId="43" fontId="1" fillId="0" borderId="0" xfId="0" applyNumberFormat="1" applyFont="1" applyFill="1" applyBorder="1" applyAlignment="1" applyProtection="1">
      <protection locked="0"/>
    </xf>
    <xf numFmtId="0" fontId="16" fillId="0" borderId="0" xfId="0" applyFont="1" applyFill="1" applyBorder="1" applyAlignment="1" applyProtection="1">
      <alignment horizontal="justify" wrapText="1"/>
      <protection locked="0"/>
    </xf>
    <xf numFmtId="43" fontId="1" fillId="0" borderId="6" xfId="0" applyNumberFormat="1" applyFont="1" applyFill="1" applyBorder="1" applyAlignment="1" applyProtection="1">
      <protection locked="0"/>
    </xf>
    <xf numFmtId="4" fontId="1" fillId="0" borderId="0" xfId="0" applyNumberFormat="1" applyFont="1" applyFill="1" applyBorder="1" applyProtection="1">
      <protection locked="0"/>
    </xf>
    <xf numFmtId="4" fontId="1" fillId="0" borderId="6" xfId="0" applyNumberFormat="1" applyFont="1" applyFill="1" applyBorder="1" applyProtection="1">
      <protection locked="0"/>
    </xf>
    <xf numFmtId="0" fontId="5" fillId="0" borderId="7" xfId="0" applyFont="1" applyFill="1" applyBorder="1" applyProtection="1">
      <protection locked="0"/>
    </xf>
    <xf numFmtId="43" fontId="1" fillId="0" borderId="8" xfId="0" applyNumberFormat="1" applyFont="1" applyFill="1" applyBorder="1" applyProtection="1">
      <protection locked="0"/>
    </xf>
    <xf numFmtId="0" fontId="5" fillId="0" borderId="8" xfId="0" applyFont="1" applyFill="1" applyBorder="1" applyProtection="1">
      <protection locked="0"/>
    </xf>
    <xf numFmtId="0" fontId="1" fillId="0" borderId="8" xfId="0" applyFont="1" applyFill="1" applyBorder="1" applyProtection="1">
      <protection locked="0"/>
    </xf>
    <xf numFmtId="0" fontId="1" fillId="0" borderId="9" xfId="0" applyFont="1" applyFill="1" applyBorder="1" applyProtection="1">
      <protection locked="0"/>
    </xf>
    <xf numFmtId="43" fontId="15" fillId="2" borderId="6" xfId="0" applyNumberFormat="1" applyFont="1" applyFill="1" applyBorder="1" applyAlignment="1" applyProtection="1">
      <alignment wrapText="1"/>
    </xf>
    <xf numFmtId="43" fontId="3" fillId="2" borderId="0" xfId="0" applyNumberFormat="1" applyFont="1" applyFill="1" applyBorder="1" applyAlignment="1" applyProtection="1">
      <alignment wrapText="1"/>
    </xf>
    <xf numFmtId="43" fontId="3" fillId="2" borderId="6" xfId="0" applyNumberFormat="1" applyFont="1" applyFill="1" applyBorder="1" applyAlignment="1" applyProtection="1">
      <alignment wrapText="1"/>
    </xf>
    <xf numFmtId="43" fontId="3" fillId="2" borderId="0" xfId="0" applyNumberFormat="1" applyFont="1" applyFill="1" applyBorder="1" applyAlignment="1" applyProtection="1">
      <alignment vertical="center" wrapText="1"/>
    </xf>
    <xf numFmtId="43" fontId="3" fillId="2" borderId="6" xfId="0" applyNumberFormat="1" applyFont="1" applyFill="1" applyBorder="1" applyAlignment="1" applyProtection="1">
      <alignment vertical="center" wrapText="1"/>
    </xf>
    <xf numFmtId="43" fontId="15" fillId="2" borderId="0" xfId="0" applyNumberFormat="1" applyFont="1" applyFill="1" applyBorder="1" applyAlignment="1" applyProtection="1"/>
    <xf numFmtId="43" fontId="15" fillId="2" borderId="6" xfId="0" applyNumberFormat="1" applyFont="1" applyFill="1" applyBorder="1" applyAlignment="1" applyProtection="1"/>
    <xf numFmtId="0" fontId="6" fillId="0" borderId="37" xfId="0" applyFont="1" applyFill="1" applyBorder="1" applyAlignment="1" applyProtection="1">
      <alignment horizontal="center" vertical="center" wrapText="1"/>
      <protection locked="0"/>
    </xf>
    <xf numFmtId="0" fontId="5" fillId="2" borderId="0" xfId="0" applyFont="1" applyFill="1" applyProtection="1">
      <protection locked="0"/>
    </xf>
    <xf numFmtId="0" fontId="6" fillId="0" borderId="0" xfId="0" applyFont="1" applyFill="1" applyProtection="1">
      <protection locked="0"/>
    </xf>
    <xf numFmtId="0" fontId="7" fillId="2" borderId="5" xfId="0" applyFont="1" applyFill="1" applyBorder="1" applyAlignment="1" applyProtection="1">
      <alignment wrapText="1"/>
      <protection locked="0"/>
    </xf>
    <xf numFmtId="0" fontId="7" fillId="2" borderId="0" xfId="0" applyFont="1" applyFill="1" applyBorder="1" applyAlignment="1" applyProtection="1">
      <protection locked="0"/>
    </xf>
    <xf numFmtId="0" fontId="7" fillId="2" borderId="0" xfId="0" applyFont="1" applyFill="1" applyBorder="1" applyAlignment="1" applyProtection="1">
      <alignment wrapText="1"/>
      <protection locked="0"/>
    </xf>
    <xf numFmtId="0" fontId="7" fillId="2" borderId="0" xfId="0" applyFont="1" applyFill="1" applyBorder="1" applyAlignment="1" applyProtection="1">
      <alignment horizontal="left" wrapText="1"/>
      <protection locked="0"/>
    </xf>
    <xf numFmtId="0" fontId="5" fillId="0" borderId="0" xfId="0" applyFont="1" applyProtection="1">
      <protection locked="0"/>
    </xf>
    <xf numFmtId="0" fontId="20" fillId="0" borderId="0" xfId="0" applyFont="1" applyBorder="1" applyAlignment="1" applyProtection="1">
      <alignment horizontal="left"/>
      <protection locked="0"/>
    </xf>
    <xf numFmtId="0" fontId="5" fillId="0" borderId="0" xfId="0" applyFont="1" applyBorder="1" applyAlignment="1" applyProtection="1">
      <alignment horizontal="left"/>
      <protection locked="0"/>
    </xf>
    <xf numFmtId="0" fontId="6" fillId="0" borderId="5"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21" fillId="2" borderId="5" xfId="0" applyFont="1" applyFill="1" applyBorder="1" applyAlignment="1" applyProtection="1">
      <alignment horizontal="left" vertical="top"/>
      <protection locked="0"/>
    </xf>
    <xf numFmtId="0" fontId="21" fillId="2" borderId="0" xfId="0" applyFont="1" applyFill="1" applyBorder="1" applyAlignment="1" applyProtection="1">
      <alignment horizontal="left" vertical="top"/>
      <protection locked="0"/>
    </xf>
    <xf numFmtId="0" fontId="16" fillId="0" borderId="5"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7" fillId="2" borderId="5" xfId="0" applyFont="1" applyFill="1" applyBorder="1" applyAlignment="1" applyProtection="1">
      <alignment horizontal="left" vertical="top"/>
      <protection locked="0"/>
    </xf>
    <xf numFmtId="0" fontId="7" fillId="2" borderId="0" xfId="0" applyFont="1" applyFill="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 xfId="0" applyFont="1" applyBorder="1" applyAlignment="1" applyProtection="1">
      <alignment horizontal="left" vertical="top"/>
      <protection locked="0"/>
    </xf>
    <xf numFmtId="0" fontId="16" fillId="0" borderId="8" xfId="0" applyFont="1" applyBorder="1" applyAlignment="1" applyProtection="1">
      <alignment horizontal="left" vertical="top"/>
      <protection locked="0"/>
    </xf>
    <xf numFmtId="0" fontId="6" fillId="0" borderId="40" xfId="0" applyFont="1" applyFill="1" applyBorder="1" applyAlignment="1" applyProtection="1">
      <alignment horizontal="center" vertical="center" wrapText="1"/>
      <protection locked="0"/>
    </xf>
    <xf numFmtId="0" fontId="22" fillId="0" borderId="0" xfId="0" applyFont="1" applyProtection="1">
      <protection locked="0"/>
    </xf>
    <xf numFmtId="0" fontId="5" fillId="0" borderId="0" xfId="0" applyFont="1" applyAlignment="1" applyProtection="1">
      <alignment vertical="center"/>
      <protection locked="0"/>
    </xf>
    <xf numFmtId="0" fontId="5" fillId="0" borderId="0" xfId="0" applyFont="1" applyAlignment="1" applyProtection="1">
      <protection locked="0"/>
    </xf>
    <xf numFmtId="0" fontId="22" fillId="0" borderId="0" xfId="0" applyFont="1" applyAlignment="1" applyProtection="1">
      <protection locked="0"/>
    </xf>
    <xf numFmtId="0" fontId="21" fillId="3" borderId="41" xfId="0" applyFont="1" applyFill="1" applyBorder="1" applyAlignment="1" applyProtection="1">
      <alignment horizontal="justify" vertical="center"/>
      <protection locked="0"/>
    </xf>
    <xf numFmtId="0" fontId="27" fillId="3" borderId="40" xfId="0" applyFont="1" applyFill="1" applyBorder="1" applyAlignment="1" applyProtection="1">
      <alignment horizontal="center" vertical="center"/>
      <protection locked="0"/>
    </xf>
    <xf numFmtId="0" fontId="27" fillId="3" borderId="42" xfId="0" applyFont="1" applyFill="1" applyBorder="1" applyAlignment="1" applyProtection="1">
      <alignment horizontal="center" vertical="center"/>
      <protection locked="0"/>
    </xf>
    <xf numFmtId="0" fontId="12" fillId="0" borderId="6" xfId="0" applyFont="1" applyFill="1" applyBorder="1" applyProtection="1">
      <protection locked="0"/>
    </xf>
    <xf numFmtId="0" fontId="12" fillId="0" borderId="0" xfId="0" applyFont="1" applyFill="1" applyProtection="1">
      <protection locked="0"/>
    </xf>
    <xf numFmtId="0" fontId="12" fillId="0" borderId="5" xfId="0" applyFont="1" applyFill="1" applyBorder="1" applyAlignment="1" applyProtection="1">
      <alignment horizontal="justify" vertical="top"/>
      <protection locked="0"/>
    </xf>
    <xf numFmtId="0" fontId="25" fillId="0" borderId="0" xfId="0" applyFont="1" applyFill="1" applyBorder="1" applyAlignment="1" applyProtection="1">
      <alignment vertical="top"/>
      <protection locked="0"/>
    </xf>
    <xf numFmtId="0" fontId="26" fillId="0" borderId="5" xfId="0" applyFont="1" applyFill="1" applyBorder="1" applyAlignment="1" applyProtection="1">
      <alignment horizontal="justify" vertical="top"/>
      <protection locked="0"/>
    </xf>
    <xf numFmtId="0" fontId="26" fillId="0" borderId="0" xfId="0" applyFont="1" applyFill="1" applyProtection="1">
      <protection locked="0"/>
    </xf>
    <xf numFmtId="0" fontId="24" fillId="0" borderId="5" xfId="0" applyFont="1" applyFill="1" applyBorder="1" applyAlignment="1" applyProtection="1">
      <alignment vertical="top"/>
      <protection locked="0"/>
    </xf>
    <xf numFmtId="0" fontId="24" fillId="0" borderId="0" xfId="0" applyFont="1" applyFill="1" applyBorder="1" applyAlignment="1" applyProtection="1">
      <alignment vertical="top"/>
      <protection locked="0"/>
    </xf>
    <xf numFmtId="0" fontId="12" fillId="0" borderId="5" xfId="0" applyFont="1" applyFill="1" applyBorder="1" applyAlignment="1" applyProtection="1">
      <alignment vertical="top"/>
      <protection locked="0"/>
    </xf>
    <xf numFmtId="0" fontId="12" fillId="0" borderId="0" xfId="0" applyFont="1" applyFill="1" applyBorder="1" applyAlignment="1" applyProtection="1">
      <alignment vertical="top"/>
      <protection locked="0"/>
    </xf>
    <xf numFmtId="0" fontId="25" fillId="0" borderId="5" xfId="0" applyFont="1" applyFill="1" applyBorder="1" applyAlignment="1" applyProtection="1">
      <alignment vertical="top"/>
      <protection locked="0"/>
    </xf>
    <xf numFmtId="0" fontId="24" fillId="0" borderId="0" xfId="0" applyFont="1" applyFill="1" applyBorder="1" applyAlignment="1" applyProtection="1">
      <alignment vertical="top" wrapText="1"/>
      <protection locked="0"/>
    </xf>
    <xf numFmtId="0" fontId="23" fillId="0" borderId="5" xfId="0" applyFont="1" applyFill="1" applyBorder="1" applyAlignment="1" applyProtection="1">
      <alignment vertical="top"/>
      <protection locked="0"/>
    </xf>
    <xf numFmtId="0" fontId="23" fillId="0" borderId="0" xfId="0" applyFont="1" applyFill="1" applyBorder="1" applyAlignment="1" applyProtection="1">
      <alignment vertical="top"/>
      <protection locked="0"/>
    </xf>
    <xf numFmtId="0" fontId="24" fillId="0" borderId="8" xfId="0" applyFont="1" applyFill="1" applyBorder="1" applyAlignment="1" applyProtection="1">
      <alignment vertical="top" wrapText="1"/>
      <protection locked="0"/>
    </xf>
    <xf numFmtId="0" fontId="24" fillId="0" borderId="7" xfId="0" applyFont="1" applyFill="1" applyBorder="1" applyAlignment="1" applyProtection="1">
      <alignment vertical="top"/>
      <protection locked="0"/>
    </xf>
    <xf numFmtId="0" fontId="12" fillId="0" borderId="0" xfId="0" applyFont="1" applyFill="1" applyBorder="1" applyAlignment="1" applyProtection="1">
      <alignment horizontal="left" vertical="top" wrapText="1" indent="2"/>
      <protection locked="0"/>
    </xf>
    <xf numFmtId="0" fontId="12" fillId="0" borderId="0" xfId="0" applyFont="1" applyFill="1" applyBorder="1" applyAlignment="1" applyProtection="1">
      <alignment horizontal="left" vertical="top" indent="2"/>
      <protection locked="0"/>
    </xf>
    <xf numFmtId="4" fontId="25" fillId="0" borderId="0" xfId="0" applyNumberFormat="1" applyFont="1" applyFill="1" applyBorder="1" applyAlignment="1" applyProtection="1">
      <alignment vertical="top"/>
    </xf>
    <xf numFmtId="4" fontId="25" fillId="0" borderId="6" xfId="0" applyNumberFormat="1" applyFont="1" applyFill="1" applyBorder="1" applyAlignment="1" applyProtection="1">
      <alignment vertical="top"/>
    </xf>
    <xf numFmtId="4" fontId="12" fillId="0" borderId="0" xfId="0" applyNumberFormat="1" applyFont="1" applyFill="1" applyBorder="1" applyProtection="1">
      <protection locked="0"/>
    </xf>
    <xf numFmtId="4" fontId="12" fillId="0" borderId="6" xfId="0" applyNumberFormat="1" applyFont="1" applyFill="1" applyBorder="1" applyProtection="1">
      <protection locked="0"/>
    </xf>
    <xf numFmtId="4" fontId="24" fillId="0" borderId="0" xfId="0" applyNumberFormat="1" applyFont="1" applyFill="1" applyBorder="1" applyAlignment="1" applyProtection="1">
      <alignment vertical="top"/>
    </xf>
    <xf numFmtId="4" fontId="24" fillId="0" borderId="6" xfId="0" applyNumberFormat="1" applyFont="1" applyFill="1" applyBorder="1" applyAlignment="1" applyProtection="1">
      <alignment vertical="top"/>
    </xf>
    <xf numFmtId="4" fontId="12" fillId="0" borderId="0" xfId="0" applyNumberFormat="1" applyFont="1" applyFill="1" applyBorder="1" applyAlignment="1" applyProtection="1">
      <alignment vertical="top"/>
    </xf>
    <xf numFmtId="4" fontId="12" fillId="0" borderId="6" xfId="0" applyNumberFormat="1" applyFont="1" applyFill="1" applyBorder="1" applyAlignment="1" applyProtection="1">
      <alignment vertical="top"/>
    </xf>
    <xf numFmtId="4" fontId="25" fillId="0" borderId="0" xfId="0" applyNumberFormat="1" applyFont="1" applyFill="1" applyBorder="1" applyAlignment="1" applyProtection="1">
      <alignment vertical="top"/>
      <protection locked="0"/>
    </xf>
    <xf numFmtId="4" fontId="25" fillId="0" borderId="6" xfId="0" applyNumberFormat="1" applyFont="1" applyFill="1" applyBorder="1" applyAlignment="1" applyProtection="1">
      <alignment vertical="top"/>
      <protection locked="0"/>
    </xf>
    <xf numFmtId="4" fontId="12" fillId="0" borderId="0" xfId="0" applyNumberFormat="1" applyFont="1" applyFill="1" applyBorder="1" applyAlignment="1" applyProtection="1">
      <alignment vertical="top"/>
      <protection locked="0"/>
    </xf>
    <xf numFmtId="4" fontId="12" fillId="0" borderId="6" xfId="0" applyNumberFormat="1" applyFont="1" applyFill="1" applyBorder="1" applyAlignment="1" applyProtection="1">
      <alignment vertical="top"/>
      <protection locked="0"/>
    </xf>
    <xf numFmtId="4" fontId="24" fillId="0" borderId="0" xfId="0" applyNumberFormat="1" applyFont="1" applyFill="1" applyBorder="1" applyAlignment="1" applyProtection="1">
      <alignment vertical="top" wrapText="1"/>
    </xf>
    <xf numFmtId="4" fontId="24" fillId="0" borderId="6" xfId="0" applyNumberFormat="1" applyFont="1" applyFill="1" applyBorder="1" applyAlignment="1" applyProtection="1">
      <alignment vertical="top" wrapText="1"/>
    </xf>
    <xf numFmtId="4" fontId="24" fillId="0" borderId="8" xfId="0" applyNumberFormat="1" applyFont="1" applyFill="1" applyBorder="1" applyAlignment="1" applyProtection="1">
      <alignment vertical="top" wrapText="1"/>
    </xf>
    <xf numFmtId="4" fontId="24" fillId="0" borderId="9" xfId="0" applyNumberFormat="1" applyFont="1" applyFill="1" applyBorder="1" applyAlignment="1" applyProtection="1">
      <alignment vertical="top" wrapText="1"/>
    </xf>
    <xf numFmtId="0" fontId="14" fillId="0" borderId="40"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protection locked="0"/>
    </xf>
    <xf numFmtId="0" fontId="20" fillId="0" borderId="0" xfId="0" applyFont="1" applyBorder="1" applyAlignment="1" applyProtection="1">
      <alignment horizontal="left" vertical="center"/>
      <protection locked="0"/>
    </xf>
    <xf numFmtId="0" fontId="11" fillId="0" borderId="8" xfId="0" applyFont="1" applyFill="1" applyBorder="1" applyAlignment="1" applyProtection="1">
      <alignment vertical="center"/>
      <protection locked="0"/>
    </xf>
    <xf numFmtId="0" fontId="5" fillId="0" borderId="0" xfId="0" applyFont="1" applyBorder="1" applyAlignment="1" applyProtection="1">
      <alignment horizontal="left" vertical="center"/>
      <protection locked="0"/>
    </xf>
    <xf numFmtId="0" fontId="5" fillId="0" borderId="0" xfId="0" applyFont="1" applyAlignment="1" applyProtection="1">
      <alignment vertical="center" wrapText="1"/>
      <protection locked="0"/>
    </xf>
    <xf numFmtId="0" fontId="21" fillId="3" borderId="5" xfId="0" applyFont="1" applyFill="1" applyBorder="1" applyAlignment="1" applyProtection="1">
      <alignment horizontal="justify" vertical="center"/>
      <protection locked="0"/>
    </xf>
    <xf numFmtId="0" fontId="16" fillId="3" borderId="5" xfId="0" applyFont="1" applyFill="1" applyBorder="1" applyAlignment="1" applyProtection="1">
      <alignment horizontal="justify" vertical="center"/>
      <protection locked="0"/>
    </xf>
    <xf numFmtId="0" fontId="6" fillId="0" borderId="21" xfId="0"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4" fontId="3" fillId="0" borderId="15" xfId="0" applyNumberFormat="1" applyFont="1" applyFill="1" applyBorder="1" applyAlignment="1" applyProtection="1">
      <alignment horizontal="center" vertical="top" wrapText="1"/>
      <protection locked="0"/>
    </xf>
    <xf numFmtId="4" fontId="3" fillId="0" borderId="15" xfId="0" applyNumberFormat="1" applyFont="1" applyFill="1" applyBorder="1" applyAlignment="1" applyProtection="1">
      <alignment vertical="top" wrapText="1"/>
      <protection locked="0"/>
    </xf>
    <xf numFmtId="4" fontId="3" fillId="0" borderId="3" xfId="0" applyNumberFormat="1" applyFont="1" applyFill="1" applyBorder="1" applyAlignment="1" applyProtection="1">
      <alignment horizontal="center" vertical="top" wrapText="1"/>
      <protection locked="0"/>
    </xf>
    <xf numFmtId="4" fontId="15" fillId="0" borderId="17" xfId="0" applyNumberFormat="1" applyFont="1" applyBorder="1" applyAlignment="1" applyProtection="1">
      <alignment horizontal="right" vertical="top" wrapText="1"/>
      <protection locked="0"/>
    </xf>
    <xf numFmtId="4" fontId="15" fillId="0" borderId="6" xfId="0" applyNumberFormat="1" applyFont="1" applyBorder="1" applyAlignment="1" applyProtection="1">
      <alignment horizontal="right" vertical="top" wrapText="1"/>
      <protection locked="0"/>
    </xf>
    <xf numFmtId="4" fontId="3" fillId="0" borderId="17" xfId="0" applyNumberFormat="1" applyFont="1" applyBorder="1" applyAlignment="1" applyProtection="1">
      <alignment horizontal="right" vertical="top" wrapText="1"/>
      <protection locked="0"/>
    </xf>
    <xf numFmtId="4" fontId="3" fillId="0" borderId="6" xfId="0" applyNumberFormat="1" applyFont="1" applyBorder="1" applyAlignment="1" applyProtection="1">
      <alignment horizontal="right" vertical="top" wrapText="1"/>
      <protection locked="0"/>
    </xf>
    <xf numFmtId="0" fontId="1" fillId="0" borderId="0" xfId="0" applyFont="1" applyBorder="1" applyAlignment="1" applyProtection="1">
      <alignment horizontal="justify" vertical="top" wrapText="1"/>
      <protection locked="0"/>
    </xf>
    <xf numFmtId="0" fontId="5" fillId="0" borderId="5" xfId="0" applyFont="1" applyBorder="1" applyAlignment="1" applyProtection="1">
      <alignment horizontal="justify" vertical="top" wrapText="1"/>
      <protection locked="0"/>
    </xf>
    <xf numFmtId="4" fontId="1" fillId="0" borderId="17" xfId="0" applyNumberFormat="1" applyFont="1" applyBorder="1" applyAlignment="1" applyProtection="1">
      <alignment horizontal="right" vertical="top" wrapText="1"/>
      <protection locked="0"/>
    </xf>
    <xf numFmtId="4" fontId="1" fillId="0" borderId="6" xfId="0" applyNumberFormat="1" applyFont="1" applyBorder="1" applyAlignment="1" applyProtection="1">
      <alignment horizontal="right" vertical="top" wrapText="1"/>
      <protection locked="0"/>
    </xf>
    <xf numFmtId="0" fontId="5" fillId="0" borderId="0" xfId="0" applyFont="1" applyBorder="1" applyAlignment="1" applyProtection="1">
      <alignment horizontal="justify" vertical="top" wrapText="1"/>
      <protection locked="0"/>
    </xf>
    <xf numFmtId="0" fontId="18" fillId="0" borderId="5"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4" fontId="17" fillId="0" borderId="17" xfId="0" applyNumberFormat="1" applyFont="1" applyBorder="1" applyAlignment="1" applyProtection="1">
      <alignment horizontal="right" vertical="top" wrapText="1"/>
      <protection locked="0"/>
    </xf>
    <xf numFmtId="4" fontId="17" fillId="0" borderId="6" xfId="0" applyNumberFormat="1" applyFont="1" applyBorder="1" applyAlignment="1" applyProtection="1">
      <alignment horizontal="right" vertical="top" wrapText="1"/>
      <protection locked="0"/>
    </xf>
    <xf numFmtId="0" fontId="15" fillId="0" borderId="16"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4" fontId="3" fillId="0" borderId="17" xfId="0" applyNumberFormat="1" applyFont="1" applyBorder="1" applyAlignment="1" applyProtection="1">
      <alignment horizontal="right" vertical="top" wrapText="1"/>
    </xf>
    <xf numFmtId="4" fontId="3" fillId="0" borderId="6" xfId="0" applyNumberFormat="1" applyFont="1" applyBorder="1" applyAlignment="1" applyProtection="1">
      <alignment horizontal="right" vertical="top" wrapText="1"/>
    </xf>
    <xf numFmtId="4" fontId="15" fillId="0" borderId="17" xfId="0" applyNumberFormat="1" applyFont="1" applyBorder="1" applyAlignment="1" applyProtection="1">
      <alignment horizontal="right" vertical="top" wrapText="1"/>
    </xf>
    <xf numFmtId="4" fontId="15" fillId="0" borderId="6" xfId="0" applyNumberFormat="1" applyFont="1" applyBorder="1" applyAlignment="1" applyProtection="1">
      <alignment horizontal="right" vertical="top" wrapText="1"/>
    </xf>
    <xf numFmtId="0" fontId="3" fillId="0"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 fillId="0" borderId="17" xfId="0" applyFont="1" applyBorder="1" applyAlignment="1">
      <alignment horizontal="justify" vertical="center" wrapText="1"/>
    </xf>
    <xf numFmtId="0" fontId="1" fillId="0" borderId="48" xfId="0" applyFont="1" applyBorder="1" applyAlignment="1">
      <alignment horizontal="justify" vertical="center" wrapText="1"/>
    </xf>
    <xf numFmtId="0" fontId="1" fillId="0" borderId="16" xfId="0" applyFont="1" applyBorder="1" applyAlignment="1">
      <alignment horizontal="justify" vertical="center" wrapText="1"/>
    </xf>
    <xf numFmtId="0" fontId="3" fillId="0" borderId="15"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49" fontId="3" fillId="0" borderId="16" xfId="0" applyNumberFormat="1" applyFont="1" applyFill="1" applyBorder="1" applyAlignment="1" applyProtection="1">
      <alignment horizontal="center" vertical="center" wrapText="1"/>
      <protection locked="0"/>
    </xf>
    <xf numFmtId="49" fontId="3" fillId="4" borderId="16" xfId="0" applyNumberFormat="1" applyFont="1" applyFill="1" applyBorder="1" applyAlignment="1" applyProtection="1">
      <alignment horizontal="center" vertical="center" wrapText="1"/>
      <protection locked="0"/>
    </xf>
    <xf numFmtId="49" fontId="3" fillId="0" borderId="18"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protection locked="0"/>
    </xf>
    <xf numFmtId="0" fontId="1" fillId="0" borderId="5" xfId="0" applyFont="1" applyBorder="1" applyAlignment="1" applyProtection="1">
      <alignment horizontal="justify" vertical="center" wrapText="1"/>
      <protection locked="0"/>
    </xf>
    <xf numFmtId="0" fontId="1" fillId="0" borderId="7" xfId="0" applyFont="1" applyBorder="1" applyAlignment="1" applyProtection="1">
      <alignment horizontal="justify" vertical="center" wrapText="1"/>
      <protection locked="0"/>
    </xf>
    <xf numFmtId="0" fontId="3" fillId="0" borderId="2" xfId="0" applyFont="1" applyBorder="1" applyAlignment="1" applyProtection="1">
      <alignment horizontal="center" vertical="center"/>
      <protection locked="0"/>
    </xf>
    <xf numFmtId="0" fontId="23" fillId="0" borderId="2" xfId="0" applyFont="1" applyBorder="1" applyAlignment="1" applyProtection="1">
      <alignment horizontal="justify" vertical="center" wrapText="1"/>
      <protection locked="0"/>
    </xf>
    <xf numFmtId="0" fontId="10" fillId="0" borderId="2" xfId="0" applyFont="1" applyBorder="1" applyAlignment="1" applyProtection="1">
      <alignment vertical="center" wrapText="1"/>
      <protection locked="0"/>
    </xf>
    <xf numFmtId="0" fontId="3" fillId="0" borderId="0" xfId="0" applyFont="1" applyBorder="1" applyAlignment="1" applyProtection="1">
      <alignment horizontal="center" vertical="center"/>
      <protection locked="0"/>
    </xf>
    <xf numFmtId="0" fontId="23" fillId="0" borderId="0" xfId="0" applyFont="1" applyBorder="1" applyAlignment="1" applyProtection="1">
      <alignment horizontal="justify" vertical="center" wrapText="1"/>
      <protection locked="0"/>
    </xf>
    <xf numFmtId="0" fontId="10" fillId="0" borderId="0" xfId="0" applyFont="1" applyBorder="1" applyAlignment="1" applyProtection="1">
      <alignment vertical="center" wrapText="1"/>
      <protection locked="0"/>
    </xf>
    <xf numFmtId="0" fontId="10" fillId="0" borderId="0" xfId="0" applyFont="1" applyBorder="1" applyAlignment="1" applyProtection="1">
      <alignment horizontal="right" vertical="center" wrapText="1"/>
      <protection locked="0"/>
    </xf>
    <xf numFmtId="49" fontId="3" fillId="0" borderId="13" xfId="0" applyNumberFormat="1" applyFont="1" applyFill="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0" fontId="1" fillId="0" borderId="5" xfId="0" applyFont="1" applyBorder="1" applyAlignment="1" applyProtection="1">
      <alignment horizontal="left" vertical="center" indent="1"/>
      <protection locked="0"/>
    </xf>
    <xf numFmtId="0" fontId="1" fillId="0" borderId="6" xfId="0" applyFont="1" applyBorder="1" applyAlignment="1" applyProtection="1">
      <alignment horizontal="left" vertical="center" indent="1"/>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6" xfId="0" applyFont="1" applyBorder="1" applyAlignment="1" applyProtection="1">
      <alignment horizontal="left" vertical="justify"/>
      <protection locked="0"/>
    </xf>
    <xf numFmtId="0" fontId="1" fillId="0" borderId="6" xfId="0" applyFont="1" applyBorder="1" applyAlignment="1" applyProtection="1">
      <alignment horizontal="justify" vertical="center" wrapText="1"/>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4" fontId="23" fillId="0" borderId="2" xfId="0" applyNumberFormat="1" applyFont="1" applyBorder="1" applyAlignment="1" applyProtection="1">
      <alignment horizontal="right" vertical="center" wrapText="1"/>
      <protection locked="0"/>
    </xf>
    <xf numFmtId="4" fontId="10" fillId="0" borderId="3" xfId="0" applyNumberFormat="1" applyFont="1" applyBorder="1" applyAlignment="1" applyProtection="1">
      <alignment horizontal="right" vertical="center" wrapText="1"/>
      <protection locked="0"/>
    </xf>
    <xf numFmtId="0" fontId="10" fillId="0" borderId="0" xfId="0" applyFont="1" applyAlignment="1" applyProtection="1">
      <alignment vertical="top"/>
      <protection locked="0"/>
    </xf>
    <xf numFmtId="0" fontId="1" fillId="0" borderId="0" xfId="0" applyFont="1" applyAlignment="1" applyProtection="1">
      <alignment vertical="center"/>
      <protection locked="0"/>
    </xf>
    <xf numFmtId="0" fontId="5" fillId="0" borderId="0" xfId="0" applyFont="1" applyAlignment="1" applyProtection="1">
      <alignment vertical="center"/>
    </xf>
    <xf numFmtId="0" fontId="1" fillId="0" borderId="0" xfId="0" applyFont="1" applyFill="1" applyAlignment="1" applyProtection="1">
      <alignment vertical="center"/>
      <protection locked="0"/>
    </xf>
    <xf numFmtId="0" fontId="42" fillId="0" borderId="0" xfId="0" applyFont="1" applyAlignment="1" applyProtection="1">
      <alignment vertical="center"/>
      <protection locked="0"/>
    </xf>
    <xf numFmtId="0" fontId="43" fillId="0" borderId="0" xfId="0" applyFont="1" applyAlignment="1" applyProtection="1">
      <alignment vertical="center"/>
      <protection locked="0"/>
    </xf>
    <xf numFmtId="0" fontId="41" fillId="0" borderId="0" xfId="0" applyFont="1" applyAlignment="1" applyProtection="1">
      <alignment vertical="center"/>
      <protection locked="0"/>
    </xf>
    <xf numFmtId="0" fontId="6" fillId="0" borderId="0" xfId="0" applyFont="1" applyFill="1" applyBorder="1" applyAlignment="1" applyProtection="1">
      <alignment horizontal="left" vertical="top"/>
      <protection locked="0"/>
    </xf>
    <xf numFmtId="0" fontId="6" fillId="4" borderId="2" xfId="0" applyFont="1" applyFill="1" applyBorder="1" applyAlignment="1" applyProtection="1">
      <alignment horizontal="left" vertical="center"/>
      <protection locked="0"/>
    </xf>
    <xf numFmtId="0" fontId="6" fillId="4" borderId="2" xfId="0" applyFont="1" applyFill="1" applyBorder="1" applyAlignment="1" applyProtection="1">
      <alignment horizontal="center" vertical="center" wrapText="1"/>
      <protection locked="0"/>
    </xf>
    <xf numFmtId="0" fontId="5" fillId="4" borderId="0" xfId="0" applyFont="1" applyFill="1" applyAlignment="1" applyProtection="1">
      <alignment vertical="center" wrapText="1"/>
      <protection locked="0"/>
    </xf>
    <xf numFmtId="0" fontId="6" fillId="4" borderId="8" xfId="0" applyFont="1" applyFill="1" applyBorder="1" applyAlignment="1" applyProtection="1">
      <alignment horizontal="left" vertical="center"/>
      <protection locked="0"/>
    </xf>
    <xf numFmtId="0" fontId="6" fillId="4" borderId="8" xfId="0" applyFont="1" applyFill="1" applyBorder="1" applyAlignment="1" applyProtection="1">
      <alignment horizontal="center" vertical="center" wrapText="1"/>
      <protection locked="0"/>
    </xf>
    <xf numFmtId="0" fontId="16" fillId="3" borderId="7" xfId="0" applyFont="1" applyFill="1" applyBorder="1" applyAlignment="1" applyProtection="1">
      <alignment vertical="center"/>
      <protection locked="0"/>
    </xf>
    <xf numFmtId="4" fontId="16" fillId="3" borderId="9" xfId="0" applyNumberFormat="1" applyFont="1" applyFill="1" applyBorder="1" applyAlignment="1" applyProtection="1">
      <alignment horizontal="right" vertical="center"/>
      <protection locked="0"/>
    </xf>
    <xf numFmtId="0" fontId="16" fillId="3" borderId="5" xfId="0" applyFont="1" applyFill="1" applyBorder="1" applyAlignment="1" applyProtection="1">
      <alignment vertical="center"/>
      <protection locked="0"/>
    </xf>
    <xf numFmtId="0" fontId="6" fillId="2" borderId="21" xfId="0" applyFont="1" applyFill="1" applyBorder="1" applyAlignment="1" applyProtection="1">
      <alignment horizontal="center" vertical="center" wrapText="1"/>
      <protection locked="0"/>
    </xf>
    <xf numFmtId="4" fontId="6" fillId="2" borderId="44" xfId="0" applyNumberFormat="1" applyFont="1" applyFill="1" applyBorder="1" applyAlignment="1" applyProtection="1">
      <alignment horizontal="right" vertical="center" wrapText="1"/>
    </xf>
    <xf numFmtId="0" fontId="21" fillId="3" borderId="43" xfId="0" applyFont="1" applyFill="1" applyBorder="1" applyAlignment="1" applyProtection="1">
      <alignment vertical="center"/>
      <protection locked="0"/>
    </xf>
    <xf numFmtId="0" fontId="21" fillId="3" borderId="21" xfId="0" applyFont="1" applyFill="1" applyBorder="1" applyAlignment="1" applyProtection="1">
      <alignment vertical="center"/>
      <protection locked="0"/>
    </xf>
    <xf numFmtId="0" fontId="16" fillId="3" borderId="21" xfId="0" applyFont="1" applyFill="1" applyBorder="1" applyAlignment="1" applyProtection="1">
      <alignment horizontal="justify" vertical="center"/>
      <protection locked="0"/>
    </xf>
    <xf numFmtId="4" fontId="6" fillId="0" borderId="44" xfId="0" applyNumberFormat="1" applyFont="1" applyFill="1" applyBorder="1" applyAlignment="1" applyProtection="1">
      <alignment horizontal="right" vertical="center" wrapText="1"/>
    </xf>
    <xf numFmtId="43" fontId="6" fillId="0" borderId="17" xfId="0" applyNumberFormat="1" applyFont="1" applyFill="1" applyBorder="1" applyAlignment="1" applyProtection="1">
      <alignment horizontal="right" vertical="center" wrapText="1"/>
      <protection locked="0"/>
    </xf>
    <xf numFmtId="43" fontId="6" fillId="0" borderId="16" xfId="0" applyNumberFormat="1" applyFont="1" applyFill="1" applyBorder="1" applyAlignment="1" applyProtection="1">
      <alignment horizontal="right" vertical="center" wrapText="1"/>
      <protection locked="0"/>
    </xf>
    <xf numFmtId="0" fontId="6" fillId="0" borderId="17" xfId="0" applyFont="1" applyFill="1" applyBorder="1" applyAlignment="1" applyProtection="1">
      <alignment horizontal="right" vertical="center" wrapText="1"/>
      <protection locked="0"/>
    </xf>
    <xf numFmtId="0" fontId="16" fillId="3" borderId="17" xfId="0" applyFont="1" applyFill="1" applyBorder="1" applyAlignment="1" applyProtection="1">
      <alignment horizontal="right" vertical="center"/>
      <protection locked="0"/>
    </xf>
    <xf numFmtId="0" fontId="21" fillId="2" borderId="43" xfId="0" applyFont="1" applyFill="1" applyBorder="1" applyAlignment="1" applyProtection="1">
      <alignment vertical="center"/>
      <protection locked="0"/>
    </xf>
    <xf numFmtId="0" fontId="21" fillId="2" borderId="21" xfId="0" applyFont="1" applyFill="1" applyBorder="1" applyAlignment="1" applyProtection="1">
      <alignment vertical="center"/>
      <protection locked="0"/>
    </xf>
    <xf numFmtId="0" fontId="16" fillId="2" borderId="21" xfId="0" applyFont="1" applyFill="1" applyBorder="1" applyAlignment="1" applyProtection="1">
      <alignment horizontal="justify" vertical="center"/>
      <protection locked="0"/>
    </xf>
    <xf numFmtId="0" fontId="6" fillId="4" borderId="1"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4" fontId="6" fillId="4" borderId="3" xfId="0" applyNumberFormat="1" applyFont="1" applyFill="1" applyBorder="1" applyAlignment="1" applyProtection="1">
      <alignment horizontal="right" vertical="center" wrapText="1"/>
      <protection locked="0"/>
    </xf>
    <xf numFmtId="4" fontId="6" fillId="4" borderId="9" xfId="0" applyNumberFormat="1" applyFont="1" applyFill="1" applyBorder="1" applyAlignment="1" applyProtection="1">
      <alignment horizontal="right" vertical="center" wrapText="1"/>
      <protection locked="0"/>
    </xf>
    <xf numFmtId="0" fontId="2" fillId="3" borderId="2" xfId="0" applyFont="1" applyFill="1" applyBorder="1" applyAlignment="1" applyProtection="1">
      <alignment horizontal="justify" vertical="center"/>
      <protection locked="0"/>
    </xf>
    <xf numFmtId="0" fontId="6" fillId="0" borderId="2" xfId="0" applyFont="1" applyFill="1" applyBorder="1" applyAlignment="1" applyProtection="1">
      <alignment horizontal="center" vertical="center" wrapText="1"/>
      <protection locked="0"/>
    </xf>
    <xf numFmtId="4" fontId="16" fillId="3" borderId="3" xfId="0" applyNumberFormat="1" applyFont="1" applyFill="1" applyBorder="1" applyAlignment="1" applyProtection="1">
      <alignment horizontal="right" vertical="center"/>
      <protection locked="0"/>
    </xf>
    <xf numFmtId="0" fontId="29" fillId="3" borderId="8" xfId="0" applyFont="1" applyFill="1" applyBorder="1" applyAlignment="1" applyProtection="1">
      <alignment horizontal="justify" vertical="center"/>
      <protection locked="0"/>
    </xf>
    <xf numFmtId="0" fontId="6" fillId="0" borderId="8"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justify" vertical="center"/>
      <protection locked="0"/>
    </xf>
    <xf numFmtId="0" fontId="2" fillId="3" borderId="14" xfId="0" applyFont="1" applyFill="1" applyBorder="1" applyAlignment="1" applyProtection="1">
      <alignment horizontal="justify" vertical="center"/>
      <protection locked="0"/>
    </xf>
    <xf numFmtId="0" fontId="19" fillId="3" borderId="14" xfId="0" applyFont="1" applyFill="1" applyBorder="1" applyAlignment="1" applyProtection="1">
      <alignment horizontal="justify" vertical="center"/>
      <protection locked="0"/>
    </xf>
    <xf numFmtId="0" fontId="2" fillId="3" borderId="27" xfId="0" applyFont="1" applyFill="1" applyBorder="1" applyAlignment="1" applyProtection="1">
      <alignment horizontal="justify" vertical="center"/>
      <protection locked="0"/>
    </xf>
    <xf numFmtId="0" fontId="19" fillId="3" borderId="27" xfId="0" applyFont="1" applyFill="1" applyBorder="1" applyAlignment="1" applyProtection="1">
      <alignment horizontal="justify" vertical="center"/>
      <protection locked="0"/>
    </xf>
    <xf numFmtId="0" fontId="16" fillId="3" borderId="1" xfId="0" applyFont="1" applyFill="1" applyBorder="1" applyAlignment="1" applyProtection="1">
      <alignment horizontal="justify" vertical="center"/>
      <protection locked="0"/>
    </xf>
    <xf numFmtId="0" fontId="21" fillId="3" borderId="7" xfId="0" applyFont="1" applyFill="1" applyBorder="1" applyAlignment="1" applyProtection="1">
      <alignment horizontal="left" vertical="center"/>
      <protection locked="0"/>
    </xf>
    <xf numFmtId="0" fontId="5" fillId="0" borderId="0" xfId="0" applyFont="1" applyFill="1" applyAlignment="1" applyProtection="1">
      <alignment vertical="center"/>
      <protection locked="0"/>
    </xf>
    <xf numFmtId="0" fontId="20"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3" fillId="0" borderId="0" xfId="0" applyFont="1" applyFill="1" applyAlignment="1" applyProtection="1">
      <alignment vertical="center"/>
      <protection locked="0"/>
    </xf>
    <xf numFmtId="49" fontId="3" fillId="0" borderId="0" xfId="0" applyNumberFormat="1" applyFont="1" applyFill="1" applyAlignment="1" applyProtection="1">
      <alignment vertical="center"/>
      <protection locked="0"/>
    </xf>
    <xf numFmtId="0" fontId="44" fillId="0"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44" fillId="0" borderId="0" xfId="0" applyFont="1" applyFill="1" applyAlignment="1" applyProtection="1">
      <alignment horizontal="justify"/>
      <protection locked="0"/>
    </xf>
    <xf numFmtId="0" fontId="45" fillId="0" borderId="0" xfId="0" applyFont="1" applyFill="1" applyAlignment="1" applyProtection="1">
      <alignment horizontal="right"/>
      <protection locked="0"/>
    </xf>
    <xf numFmtId="0" fontId="1" fillId="0" borderId="47" xfId="0" applyFont="1" applyFill="1" applyBorder="1" applyAlignment="1" applyProtection="1">
      <alignment horizontal="left" vertical="center" wrapText="1" indent="2"/>
      <protection locked="0"/>
    </xf>
    <xf numFmtId="0" fontId="1" fillId="0" borderId="48" xfId="0" applyFont="1" applyFill="1" applyBorder="1" applyAlignment="1" applyProtection="1">
      <alignment horizontal="justify" vertical="center" wrapText="1"/>
      <protection locked="0"/>
    </xf>
    <xf numFmtId="49" fontId="25" fillId="0" borderId="16"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0" fontId="6" fillId="0" borderId="0" xfId="0" applyFont="1" applyFill="1" applyAlignment="1" applyProtection="1">
      <alignment vertical="center"/>
      <protection locked="0"/>
    </xf>
    <xf numFmtId="49" fontId="25" fillId="0" borderId="16" xfId="0" applyNumberFormat="1" applyFont="1" applyFill="1" applyBorder="1" applyAlignment="1" applyProtection="1">
      <alignment horizontal="center" vertical="center" wrapText="1"/>
      <protection locked="0"/>
    </xf>
    <xf numFmtId="49" fontId="25" fillId="0" borderId="18" xfId="0" applyNumberFormat="1" applyFont="1" applyFill="1" applyBorder="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22" fillId="0" borderId="47" xfId="0" applyFont="1" applyFill="1" applyBorder="1" applyAlignment="1" applyProtection="1">
      <alignment horizontal="justify" vertical="center" wrapText="1"/>
      <protection locked="0"/>
    </xf>
    <xf numFmtId="0" fontId="3" fillId="0" borderId="43" xfId="0" applyFont="1" applyFill="1" applyBorder="1" applyAlignment="1" applyProtection="1">
      <alignment horizontal="justify" vertical="center" wrapText="1"/>
      <protection locked="0"/>
    </xf>
    <xf numFmtId="49" fontId="25" fillId="0" borderId="0" xfId="0" applyNumberFormat="1" applyFont="1" applyFill="1" applyAlignment="1" applyProtection="1">
      <alignment vertical="center"/>
      <protection locked="0"/>
    </xf>
    <xf numFmtId="0" fontId="6" fillId="0" borderId="15"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1" fillId="0" borderId="47" xfId="0" applyFont="1" applyFill="1" applyBorder="1" applyAlignment="1" applyProtection="1">
      <alignment horizontal="justify" vertical="center" wrapText="1"/>
      <protection locked="0"/>
    </xf>
    <xf numFmtId="4" fontId="1" fillId="0" borderId="17" xfId="0" applyNumberFormat="1" applyFont="1" applyFill="1" applyBorder="1" applyAlignment="1" applyProtection="1">
      <alignment horizontal="justify" vertical="center" wrapText="1"/>
    </xf>
    <xf numFmtId="4" fontId="1" fillId="0" borderId="46" xfId="0" applyNumberFormat="1" applyFont="1" applyFill="1" applyBorder="1" applyAlignment="1" applyProtection="1">
      <alignment horizontal="justify" vertical="center" wrapText="1"/>
    </xf>
    <xf numFmtId="4" fontId="1" fillId="0" borderId="17" xfId="0" applyNumberFormat="1" applyFont="1" applyFill="1" applyBorder="1" applyAlignment="1" applyProtection="1">
      <alignment horizontal="right" vertical="center" wrapText="1"/>
      <protection locked="0"/>
    </xf>
    <xf numFmtId="4" fontId="1" fillId="0" borderId="17" xfId="0" applyNumberFormat="1" applyFont="1" applyFill="1" applyBorder="1" applyAlignment="1" applyProtection="1">
      <alignment horizontal="right" vertical="center" wrapText="1"/>
    </xf>
    <xf numFmtId="0" fontId="11" fillId="0" borderId="15"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4" fontId="1" fillId="0" borderId="46" xfId="0" applyNumberFormat="1" applyFont="1" applyFill="1" applyBorder="1" applyAlignment="1" applyProtection="1">
      <alignment horizontal="right" vertical="center" wrapText="1"/>
    </xf>
    <xf numFmtId="0" fontId="1" fillId="0" borderId="47" xfId="0" applyFont="1" applyFill="1" applyBorder="1" applyAlignment="1" applyProtection="1">
      <alignment horizontal="left" vertical="center" wrapText="1" indent="1"/>
      <protection locked="0"/>
    </xf>
    <xf numFmtId="4" fontId="6" fillId="0" borderId="0" xfId="0" applyNumberFormat="1" applyFont="1" applyFill="1" applyBorder="1" applyAlignment="1" applyProtection="1">
      <alignment horizontal="right" vertical="top"/>
      <protection locked="0"/>
    </xf>
    <xf numFmtId="4" fontId="11" fillId="0" borderId="15" xfId="0" applyNumberFormat="1" applyFont="1" applyFill="1" applyBorder="1" applyAlignment="1" applyProtection="1">
      <alignment horizontal="center" vertical="center" wrapText="1"/>
      <protection locked="0"/>
    </xf>
    <xf numFmtId="4" fontId="11" fillId="0" borderId="22" xfId="0" applyNumberFormat="1" applyFont="1" applyFill="1" applyBorder="1" applyAlignment="1" applyProtection="1">
      <alignment horizontal="center" vertical="center" wrapText="1"/>
      <protection locked="0"/>
    </xf>
    <xf numFmtId="4" fontId="11" fillId="0" borderId="16" xfId="0" applyNumberFormat="1" applyFont="1" applyFill="1" applyBorder="1" applyAlignment="1" applyProtection="1">
      <alignment horizontal="center" vertical="center" wrapText="1"/>
      <protection locked="0"/>
    </xf>
    <xf numFmtId="4" fontId="11" fillId="0" borderId="18" xfId="0" applyNumberFormat="1" applyFont="1" applyFill="1" applyBorder="1" applyAlignment="1" applyProtection="1">
      <alignment horizontal="center" vertical="center" wrapText="1"/>
      <protection locked="0"/>
    </xf>
    <xf numFmtId="0" fontId="5" fillId="0" borderId="47" xfId="0" applyFont="1" applyFill="1" applyBorder="1" applyAlignment="1" applyProtection="1">
      <alignment horizontal="justify" vertical="center" wrapText="1"/>
      <protection locked="0"/>
    </xf>
    <xf numFmtId="4" fontId="5" fillId="0" borderId="17" xfId="0" applyNumberFormat="1" applyFont="1" applyFill="1" applyBorder="1" applyAlignment="1" applyProtection="1">
      <alignment horizontal="justify" vertical="center" wrapText="1"/>
      <protection locked="0"/>
    </xf>
    <xf numFmtId="4" fontId="5" fillId="0" borderId="46" xfId="0" applyNumberFormat="1" applyFont="1" applyFill="1" applyBorder="1" applyAlignment="1" applyProtection="1">
      <alignment horizontal="justify" vertical="center" wrapText="1"/>
      <protection locked="0"/>
    </xf>
    <xf numFmtId="0" fontId="3" fillId="0" borderId="0" xfId="0" applyFont="1" applyFill="1" applyBorder="1" applyAlignment="1">
      <alignment horizontal="left" vertical="top"/>
    </xf>
    <xf numFmtId="49" fontId="3" fillId="0" borderId="47" xfId="0" applyNumberFormat="1" applyFont="1" applyFill="1" applyBorder="1" applyAlignment="1">
      <alignment horizontal="left" vertical="center" wrapText="1"/>
    </xf>
    <xf numFmtId="49" fontId="3" fillId="0" borderId="17" xfId="0" applyNumberFormat="1" applyFont="1" applyFill="1" applyBorder="1" applyAlignment="1">
      <alignment horizontal="left" vertical="center" wrapText="1"/>
    </xf>
    <xf numFmtId="49" fontId="3" fillId="0" borderId="17" xfId="0" applyNumberFormat="1" applyFont="1" applyFill="1" applyBorder="1" applyAlignment="1">
      <alignment horizontal="center" vertical="center" wrapText="1"/>
    </xf>
    <xf numFmtId="49" fontId="3" fillId="0" borderId="46" xfId="0" applyNumberFormat="1" applyFont="1" applyFill="1" applyBorder="1" applyAlignment="1">
      <alignment horizontal="center" vertical="center" wrapText="1"/>
    </xf>
    <xf numFmtId="0" fontId="3" fillId="0" borderId="47" xfId="0" applyFont="1" applyBorder="1" applyAlignment="1">
      <alignment horizontal="left" vertical="top" wrapText="1"/>
    </xf>
    <xf numFmtId="0" fontId="3" fillId="0" borderId="17" xfId="0" applyFont="1" applyBorder="1" applyAlignment="1">
      <alignment horizontal="justify" vertical="top" wrapText="1"/>
    </xf>
    <xf numFmtId="0" fontId="1" fillId="0" borderId="17" xfId="0" applyFont="1" applyBorder="1" applyAlignment="1">
      <alignment horizontal="justify" vertical="top" wrapText="1"/>
    </xf>
    <xf numFmtId="0" fontId="1" fillId="0" borderId="47" xfId="0" applyFont="1" applyBorder="1" applyAlignment="1">
      <alignment horizontal="left" vertical="top" wrapText="1"/>
    </xf>
    <xf numFmtId="0" fontId="23" fillId="0" borderId="18" xfId="0" applyFont="1" applyBorder="1" applyAlignment="1">
      <alignment horizontal="justify" vertical="center" wrapText="1"/>
    </xf>
    <xf numFmtId="49" fontId="25" fillId="4" borderId="16" xfId="0" applyNumberFormat="1" applyFont="1" applyFill="1" applyBorder="1" applyAlignment="1">
      <alignment horizontal="center" vertical="center" wrapText="1"/>
    </xf>
    <xf numFmtId="0" fontId="5" fillId="0" borderId="0" xfId="0" applyFont="1" applyProtection="1"/>
    <xf numFmtId="0" fontId="10" fillId="4" borderId="0" xfId="0" applyFont="1" applyFill="1" applyBorder="1" applyAlignment="1" applyProtection="1">
      <alignment horizontal="right"/>
      <protection locked="0"/>
    </xf>
    <xf numFmtId="0" fontId="32" fillId="0" borderId="0" xfId="0" applyFont="1" applyAlignment="1" applyProtection="1">
      <protection locked="0"/>
    </xf>
    <xf numFmtId="0" fontId="33" fillId="0" borderId="25" xfId="0" applyFont="1" applyBorder="1" applyAlignment="1" applyProtection="1">
      <alignment horizontal="center" vertical="center" wrapText="1"/>
      <protection locked="0"/>
    </xf>
    <xf numFmtId="0" fontId="33" fillId="0" borderId="15"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33" fillId="0" borderId="23"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4" fontId="33" fillId="0" borderId="17" xfId="0" applyNumberFormat="1" applyFont="1" applyBorder="1" applyAlignment="1" applyProtection="1">
      <alignment horizontal="right" vertical="center"/>
      <protection locked="0"/>
    </xf>
    <xf numFmtId="4" fontId="33" fillId="0" borderId="14" xfId="0" applyNumberFormat="1" applyFont="1" applyBorder="1" applyAlignment="1" applyProtection="1">
      <alignment horizontal="right" vertical="center"/>
      <protection locked="0"/>
    </xf>
    <xf numFmtId="4" fontId="33" fillId="0" borderId="6" xfId="0" applyNumberFormat="1" applyFont="1" applyBorder="1" applyAlignment="1" applyProtection="1">
      <alignment horizontal="right" vertical="center"/>
      <protection locked="0"/>
    </xf>
    <xf numFmtId="0" fontId="33" fillId="0" borderId="14" xfId="0" applyFont="1" applyBorder="1" applyAlignment="1" applyProtection="1">
      <alignment horizontal="left" vertical="center"/>
      <protection locked="0"/>
    </xf>
    <xf numFmtId="0" fontId="33" fillId="0" borderId="14" xfId="0" applyFont="1" applyBorder="1" applyAlignment="1" applyProtection="1">
      <alignment horizontal="left" vertical="center" wrapText="1"/>
      <protection locked="0"/>
    </xf>
    <xf numFmtId="0" fontId="5" fillId="0" borderId="0" xfId="0" applyFont="1" applyAlignment="1" applyProtection="1">
      <alignment wrapText="1"/>
      <protection locked="0"/>
    </xf>
    <xf numFmtId="0" fontId="33" fillId="0" borderId="10" xfId="0" applyFont="1" applyBorder="1" applyAlignment="1" applyProtection="1">
      <alignment horizontal="center" vertical="center"/>
      <protection locked="0"/>
    </xf>
    <xf numFmtId="0" fontId="33" fillId="0" borderId="20" xfId="0" applyFont="1" applyBorder="1" applyAlignment="1" applyProtection="1">
      <alignment vertical="center"/>
      <protection locked="0"/>
    </xf>
    <xf numFmtId="0" fontId="34" fillId="0" borderId="0" xfId="0" applyFont="1" applyProtection="1">
      <protection locked="0"/>
    </xf>
    <xf numFmtId="4" fontId="33" fillId="0" borderId="17" xfId="0" applyNumberFormat="1" applyFont="1" applyBorder="1" applyAlignment="1" applyProtection="1">
      <alignment horizontal="right" vertical="center"/>
    </xf>
    <xf numFmtId="4" fontId="33" fillId="0" borderId="14" xfId="0" applyNumberFormat="1" applyFont="1" applyBorder="1" applyAlignment="1" applyProtection="1">
      <alignment horizontal="right" vertical="center"/>
    </xf>
    <xf numFmtId="4" fontId="33" fillId="0" borderId="6" xfId="0" applyNumberFormat="1" applyFont="1" applyBorder="1" applyAlignment="1" applyProtection="1">
      <alignment horizontal="right" vertical="center"/>
    </xf>
    <xf numFmtId="4" fontId="33" fillId="0" borderId="21" xfId="0" applyNumberFormat="1" applyFont="1" applyBorder="1" applyAlignment="1" applyProtection="1">
      <alignment horizontal="right" vertical="center"/>
    </xf>
    <xf numFmtId="4" fontId="33" fillId="0" borderId="44" xfId="0" applyNumberFormat="1" applyFont="1" applyBorder="1" applyAlignment="1" applyProtection="1">
      <alignment horizontal="right" vertical="center"/>
    </xf>
    <xf numFmtId="0" fontId="20" fillId="0" borderId="0" xfId="0" applyFont="1" applyAlignment="1" applyProtection="1">
      <protection locked="0"/>
    </xf>
    <xf numFmtId="0" fontId="33" fillId="0" borderId="17"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4" fontId="33" fillId="0" borderId="12" xfId="0" applyNumberFormat="1" applyFont="1" applyBorder="1" applyAlignment="1" applyProtection="1">
      <alignment horizontal="right" vertical="center"/>
    </xf>
    <xf numFmtId="0" fontId="0" fillId="0" borderId="0" xfId="0" applyProtection="1">
      <protection locked="0"/>
    </xf>
    <xf numFmtId="0" fontId="11" fillId="0" borderId="8" xfId="0" applyFont="1" applyFill="1" applyBorder="1" applyAlignment="1" applyProtection="1">
      <alignment vertical="center" wrapText="1"/>
      <protection locked="0"/>
    </xf>
    <xf numFmtId="49" fontId="25" fillId="4" borderId="16" xfId="0" applyNumberFormat="1" applyFont="1" applyFill="1" applyBorder="1" applyAlignment="1" applyProtection="1">
      <alignment horizontal="center" vertical="center" wrapText="1"/>
      <protection locked="0"/>
    </xf>
    <xf numFmtId="4" fontId="5" fillId="0" borderId="17" xfId="0" applyNumberFormat="1" applyFont="1" applyBorder="1" applyAlignment="1" applyProtection="1">
      <alignment horizontal="right" vertical="center" wrapText="1"/>
      <protection locked="0"/>
    </xf>
    <xf numFmtId="0" fontId="31" fillId="0" borderId="5" xfId="0" applyFont="1" applyBorder="1" applyAlignment="1" applyProtection="1">
      <alignment vertical="center" wrapText="1"/>
      <protection locked="0"/>
    </xf>
    <xf numFmtId="4" fontId="31" fillId="0" borderId="17" xfId="0" applyNumberFormat="1" applyFont="1" applyBorder="1" applyAlignment="1" applyProtection="1">
      <alignment horizontal="right" vertical="center" wrapText="1"/>
      <protection locked="0"/>
    </xf>
    <xf numFmtId="0" fontId="47" fillId="0" borderId="0" xfId="0" applyFont="1" applyProtection="1">
      <protection locked="0"/>
    </xf>
    <xf numFmtId="0" fontId="11" fillId="0" borderId="47" xfId="0" applyFont="1" applyBorder="1" applyAlignment="1" applyProtection="1">
      <alignment vertical="top" wrapText="1"/>
      <protection locked="0"/>
    </xf>
    <xf numFmtId="0" fontId="40" fillId="0" borderId="0" xfId="0" applyFont="1" applyProtection="1">
      <protection locked="0"/>
    </xf>
    <xf numFmtId="0" fontId="0" fillId="0" borderId="0" xfId="0" applyFont="1" applyProtection="1">
      <protection locked="0"/>
    </xf>
    <xf numFmtId="0" fontId="0" fillId="0" borderId="0" xfId="0" applyAlignment="1" applyProtection="1">
      <alignment wrapText="1"/>
      <protection locked="0"/>
    </xf>
    <xf numFmtId="0" fontId="5" fillId="0" borderId="47" xfId="0" applyFont="1" applyBorder="1" applyAlignment="1" applyProtection="1">
      <alignment horizontal="justify" vertical="center" wrapText="1"/>
      <protection locked="0"/>
    </xf>
    <xf numFmtId="0" fontId="22" fillId="0" borderId="47" xfId="0" applyFont="1" applyBorder="1" applyAlignment="1" applyProtection="1">
      <alignment horizontal="left" vertical="center" wrapText="1" indent="4"/>
      <protection locked="0"/>
    </xf>
    <xf numFmtId="0" fontId="3" fillId="0" borderId="43" xfId="0" applyFont="1" applyBorder="1" applyAlignment="1" applyProtection="1">
      <alignment horizontal="justify" vertical="center" wrapText="1"/>
      <protection locked="0"/>
    </xf>
    <xf numFmtId="0" fontId="32" fillId="0" borderId="0" xfId="0" applyFont="1" applyFill="1" applyBorder="1" applyAlignment="1">
      <alignment horizontal="center"/>
    </xf>
    <xf numFmtId="0" fontId="5" fillId="0" borderId="0" xfId="0" applyFont="1" applyFill="1" applyAlignment="1"/>
    <xf numFmtId="0" fontId="5" fillId="0" borderId="0" xfId="0" applyFont="1" applyFill="1" applyAlignment="1">
      <alignment horizontal="center" vertical="center"/>
    </xf>
    <xf numFmtId="0" fontId="33" fillId="0" borderId="0" xfId="0" applyFont="1" applyFill="1" applyBorder="1" applyAlignment="1">
      <alignment horizontal="center" vertical="center"/>
    </xf>
    <xf numFmtId="0" fontId="33" fillId="0" borderId="5" xfId="0" applyFont="1" applyFill="1" applyBorder="1" applyAlignment="1">
      <alignment horizontal="left" vertical="center"/>
    </xf>
    <xf numFmtId="0" fontId="33"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33" fillId="0" borderId="5" xfId="0" applyFont="1" applyFill="1" applyBorder="1" applyAlignment="1">
      <alignment horizontal="center" vertical="center"/>
    </xf>
    <xf numFmtId="0" fontId="5" fillId="0" borderId="5" xfId="0" applyFont="1" applyFill="1" applyBorder="1" applyAlignment="1"/>
    <xf numFmtId="0" fontId="5" fillId="0" borderId="6" xfId="0" applyFont="1" applyFill="1" applyBorder="1"/>
    <xf numFmtId="0" fontId="5" fillId="0" borderId="7" xfId="0" applyFont="1" applyFill="1" applyBorder="1" applyAlignment="1"/>
    <xf numFmtId="0" fontId="5" fillId="0" borderId="8" xfId="0" applyFont="1" applyFill="1" applyBorder="1"/>
    <xf numFmtId="0" fontId="36" fillId="0" borderId="0" xfId="0" applyFont="1" applyFill="1" applyAlignment="1"/>
    <xf numFmtId="0" fontId="34" fillId="0" borderId="0" xfId="0" applyFont="1" applyFill="1" applyBorder="1" applyAlignment="1">
      <alignment vertical="center" wrapText="1"/>
    </xf>
    <xf numFmtId="0" fontId="33" fillId="0" borderId="0" xfId="0" applyFont="1" applyFill="1" applyBorder="1" applyAlignment="1">
      <alignment horizontal="left" vertical="center"/>
    </xf>
    <xf numFmtId="0" fontId="33" fillId="0" borderId="3" xfId="0" applyFont="1" applyFill="1" applyBorder="1" applyAlignment="1">
      <alignment horizontal="center" vertical="center"/>
    </xf>
    <xf numFmtId="0" fontId="33" fillId="0" borderId="5" xfId="0" applyFont="1" applyBorder="1" applyAlignment="1" applyProtection="1">
      <alignment horizontal="left" vertical="center"/>
      <protection locked="0"/>
    </xf>
    <xf numFmtId="4" fontId="33" fillId="0" borderId="46" xfId="0" applyNumberFormat="1" applyFont="1" applyBorder="1" applyAlignment="1" applyProtection="1">
      <alignment horizontal="right" vertical="center"/>
      <protection locked="0"/>
    </xf>
    <xf numFmtId="0" fontId="34" fillId="0" borderId="14" xfId="0" applyFont="1" applyBorder="1" applyAlignment="1" applyProtection="1">
      <alignment horizontal="left" vertical="center"/>
      <protection locked="0"/>
    </xf>
    <xf numFmtId="0" fontId="33" fillId="0" borderId="9" xfId="0" applyFont="1" applyBorder="1" applyAlignment="1" applyProtection="1">
      <alignment horizontal="center" vertical="center"/>
      <protection locked="0"/>
    </xf>
    <xf numFmtId="4" fontId="33" fillId="0" borderId="46" xfId="0" applyNumberFormat="1" applyFont="1" applyBorder="1" applyAlignment="1" applyProtection="1">
      <alignment horizontal="right" vertical="center"/>
    </xf>
    <xf numFmtId="0" fontId="48" fillId="0" borderId="0" xfId="0" applyFont="1"/>
    <xf numFmtId="0" fontId="49" fillId="0" borderId="0" xfId="0" applyFont="1"/>
    <xf numFmtId="0" fontId="11" fillId="0" borderId="0" xfId="0" applyFont="1" applyFill="1" applyBorder="1" applyAlignment="1" applyProtection="1">
      <alignment vertical="center"/>
      <protection locked="0"/>
    </xf>
    <xf numFmtId="4" fontId="6" fillId="0" borderId="8" xfId="0" applyNumberFormat="1" applyFont="1" applyFill="1" applyBorder="1" applyAlignment="1" applyProtection="1">
      <alignment horizontal="left" vertical="top"/>
      <protection locked="0"/>
    </xf>
    <xf numFmtId="0" fontId="6" fillId="0" borderId="43" xfId="0" applyFont="1" applyFill="1" applyBorder="1" applyAlignment="1" applyProtection="1">
      <alignment vertical="center"/>
      <protection locked="0"/>
    </xf>
    <xf numFmtId="0" fontId="5" fillId="0" borderId="0" xfId="0" applyFont="1" applyFill="1" applyAlignment="1" applyProtection="1">
      <alignment vertical="center" wrapText="1"/>
      <protection locked="0"/>
    </xf>
    <xf numFmtId="0" fontId="6" fillId="0" borderId="2"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21" fillId="0" borderId="45" xfId="0" applyFont="1" applyFill="1" applyBorder="1" applyAlignment="1" applyProtection="1">
      <alignment vertical="center"/>
      <protection locked="0"/>
    </xf>
    <xf numFmtId="0" fontId="2" fillId="0" borderId="47" xfId="0" applyFont="1" applyFill="1" applyBorder="1" applyAlignment="1" applyProtection="1">
      <alignment horizontal="left" vertical="center" indent="3"/>
      <protection locked="0"/>
    </xf>
    <xf numFmtId="0" fontId="2" fillId="0" borderId="2" xfId="0" applyFont="1" applyFill="1" applyBorder="1" applyAlignment="1" applyProtection="1">
      <alignment horizontal="justify" vertical="center"/>
      <protection locked="0"/>
    </xf>
    <xf numFmtId="0" fontId="21" fillId="0" borderId="8" xfId="0" applyFont="1" applyFill="1" applyBorder="1" applyAlignment="1" applyProtection="1">
      <alignment horizontal="left" vertical="center"/>
      <protection locked="0"/>
    </xf>
    <xf numFmtId="0" fontId="2" fillId="0" borderId="48" xfId="0" applyFont="1" applyFill="1" applyBorder="1" applyAlignment="1" applyProtection="1">
      <alignment horizontal="justify" vertical="center"/>
      <protection locked="0"/>
    </xf>
    <xf numFmtId="4" fontId="5" fillId="0" borderId="0" xfId="0" applyNumberFormat="1" applyFont="1" applyFill="1" applyAlignment="1" applyProtection="1">
      <alignment horizontal="right" vertical="center"/>
      <protection locked="0"/>
    </xf>
    <xf numFmtId="0" fontId="5" fillId="0" borderId="0" xfId="0" applyFont="1" applyFill="1" applyAlignment="1" applyProtection="1">
      <alignment vertical="center" wrapText="1"/>
    </xf>
    <xf numFmtId="4" fontId="6" fillId="0" borderId="2" xfId="0" applyNumberFormat="1" applyFont="1" applyFill="1" applyBorder="1" applyAlignment="1" applyProtection="1">
      <alignment horizontal="right" vertical="center" wrapText="1"/>
    </xf>
    <xf numFmtId="4" fontId="6" fillId="0" borderId="8" xfId="0" applyNumberFormat="1" applyFont="1" applyFill="1" applyBorder="1" applyAlignment="1" applyProtection="1">
      <alignment horizontal="right" vertical="center" wrapText="1"/>
    </xf>
    <xf numFmtId="4" fontId="6" fillId="2" borderId="22" xfId="0" applyNumberFormat="1" applyFont="1" applyFill="1" applyBorder="1" applyAlignment="1" applyProtection="1">
      <alignment horizontal="right" vertical="center" wrapText="1"/>
    </xf>
    <xf numFmtId="0" fontId="5" fillId="0" borderId="0" xfId="0" applyFont="1" applyFill="1" applyAlignment="1" applyProtection="1">
      <alignment vertical="center"/>
    </xf>
    <xf numFmtId="4" fontId="16" fillId="0" borderId="46" xfId="0" applyNumberFormat="1" applyFont="1" applyFill="1" applyBorder="1" applyAlignment="1" applyProtection="1">
      <alignment horizontal="right" vertical="center"/>
    </xf>
    <xf numFmtId="4" fontId="16" fillId="0" borderId="18" xfId="0" applyNumberFormat="1" applyFont="1" applyFill="1" applyBorder="1" applyAlignment="1" applyProtection="1">
      <alignment horizontal="right" vertical="center"/>
    </xf>
    <xf numFmtId="4" fontId="16" fillId="0" borderId="2" xfId="0" applyNumberFormat="1" applyFont="1" applyFill="1" applyBorder="1" applyAlignment="1" applyProtection="1">
      <alignment horizontal="right" vertical="center"/>
    </xf>
    <xf numFmtId="4" fontId="16" fillId="0" borderId="8" xfId="0" applyNumberFormat="1" applyFont="1" applyFill="1" applyBorder="1" applyAlignment="1" applyProtection="1">
      <alignment horizontal="right" vertical="center"/>
    </xf>
    <xf numFmtId="0" fontId="20" fillId="0" borderId="0" xfId="0" applyFont="1" applyBorder="1" applyAlignment="1" applyProtection="1">
      <alignment horizontal="left" vertical="center"/>
    </xf>
    <xf numFmtId="0" fontId="46" fillId="0" borderId="0" xfId="0" applyFont="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wrapText="1"/>
    </xf>
    <xf numFmtId="4" fontId="16" fillId="3" borderId="46" xfId="0" applyNumberFormat="1" applyFont="1" applyFill="1" applyBorder="1" applyAlignment="1" applyProtection="1">
      <alignment horizontal="right" vertical="center"/>
    </xf>
    <xf numFmtId="4" fontId="16" fillId="3" borderId="18" xfId="0" applyNumberFormat="1" applyFont="1" applyFill="1" applyBorder="1" applyAlignment="1" applyProtection="1">
      <alignment horizontal="right" vertical="center"/>
    </xf>
    <xf numFmtId="0" fontId="51" fillId="0" borderId="0" xfId="0" applyFont="1" applyFill="1" applyBorder="1" applyAlignment="1" applyProtection="1">
      <alignment horizontal="center"/>
      <protection locked="0"/>
    </xf>
    <xf numFmtId="0" fontId="50" fillId="0" borderId="0" xfId="0" applyFont="1" applyBorder="1" applyAlignment="1" applyProtection="1">
      <alignment horizontal="left"/>
      <protection locked="0"/>
    </xf>
    <xf numFmtId="0" fontId="46" fillId="0" borderId="0" xfId="0" applyFont="1" applyBorder="1" applyAlignment="1" applyProtection="1">
      <alignment horizontal="left"/>
      <protection locked="0"/>
    </xf>
    <xf numFmtId="0" fontId="50" fillId="0" borderId="0" xfId="0" applyFont="1" applyFill="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2" fillId="0" borderId="0" xfId="0" applyFont="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4" fontId="0" fillId="0" borderId="8" xfId="0" applyNumberFormat="1" applyFill="1" applyBorder="1" applyAlignment="1" applyProtection="1">
      <alignment horizontal="center"/>
      <protection locked="0"/>
    </xf>
    <xf numFmtId="4" fontId="16" fillId="0" borderId="9" xfId="0" applyNumberFormat="1" applyFont="1" applyBorder="1" applyAlignment="1" applyProtection="1">
      <alignment horizontal="left" vertical="top"/>
      <protection locked="0"/>
    </xf>
    <xf numFmtId="4" fontId="50" fillId="0" borderId="0" xfId="0" applyNumberFormat="1" applyFont="1" applyBorder="1" applyAlignment="1" applyProtection="1">
      <alignment horizontal="left"/>
      <protection locked="0"/>
    </xf>
    <xf numFmtId="4" fontId="6" fillId="0" borderId="0" xfId="0" applyNumberFormat="1" applyFont="1" applyFill="1" applyProtection="1">
      <protection locked="0"/>
    </xf>
    <xf numFmtId="4" fontId="5" fillId="0" borderId="0" xfId="0" applyNumberFormat="1" applyFont="1" applyBorder="1" applyAlignment="1" applyProtection="1">
      <alignment horizontal="left"/>
      <protection locked="0"/>
    </xf>
    <xf numFmtId="0" fontId="51" fillId="0" borderId="0" xfId="0" applyFont="1" applyFill="1" applyBorder="1" applyAlignment="1" applyProtection="1">
      <alignment horizontal="left"/>
    </xf>
    <xf numFmtId="0" fontId="10" fillId="0" borderId="0" xfId="0" applyFont="1" applyBorder="1" applyAlignment="1" applyProtection="1">
      <alignment horizontal="center" vertical="center" wrapText="1"/>
      <protection locked="0"/>
    </xf>
    <xf numFmtId="0" fontId="43" fillId="0" borderId="0" xfId="0" applyFont="1" applyFill="1" applyBorder="1" applyAlignment="1" applyProtection="1">
      <alignment horizontal="left"/>
    </xf>
    <xf numFmtId="0" fontId="22" fillId="0" borderId="0" xfId="0" applyFont="1" applyFill="1" applyProtection="1">
      <protection locked="0"/>
    </xf>
    <xf numFmtId="0" fontId="43" fillId="0" borderId="0" xfId="0" applyFont="1" applyFill="1" applyBorder="1" applyAlignment="1" applyProtection="1">
      <alignment horizontal="left"/>
      <protection locked="0"/>
    </xf>
    <xf numFmtId="0" fontId="1" fillId="0" borderId="0" xfId="0" applyFont="1" applyFill="1" applyProtection="1">
      <protection locked="0"/>
    </xf>
    <xf numFmtId="3" fontId="11" fillId="0" borderId="17" xfId="0" applyNumberFormat="1" applyFont="1" applyBorder="1" applyAlignment="1" applyProtection="1">
      <alignment horizontal="right" vertical="center" wrapText="1"/>
    </xf>
    <xf numFmtId="3" fontId="22" fillId="0" borderId="17" xfId="0" applyNumberFormat="1" applyFont="1" applyBorder="1" applyAlignment="1" applyProtection="1">
      <alignment horizontal="right" vertical="center" wrapText="1"/>
      <protection locked="0"/>
    </xf>
    <xf numFmtId="3" fontId="22" fillId="0" borderId="17" xfId="0" applyNumberFormat="1" applyFont="1" applyBorder="1" applyAlignment="1" applyProtection="1">
      <alignment horizontal="right" vertical="center" wrapText="1"/>
    </xf>
    <xf numFmtId="3" fontId="11" fillId="0" borderId="17" xfId="0" applyNumberFormat="1" applyFont="1" applyBorder="1" applyAlignment="1" applyProtection="1">
      <alignment horizontal="right" vertical="center" wrapText="1"/>
      <protection locked="0"/>
    </xf>
    <xf numFmtId="3" fontId="3" fillId="0" borderId="21" xfId="0" applyNumberFormat="1" applyFont="1" applyBorder="1" applyAlignment="1" applyProtection="1">
      <alignment horizontal="right" vertical="center" wrapText="1"/>
    </xf>
    <xf numFmtId="0" fontId="3" fillId="0" borderId="47" xfId="0" applyFont="1" applyFill="1" applyBorder="1" applyAlignment="1" applyProtection="1">
      <alignment vertical="center" wrapText="1"/>
      <protection locked="0"/>
    </xf>
    <xf numFmtId="3" fontId="3" fillId="0" borderId="17" xfId="0" applyNumberFormat="1" applyFont="1" applyFill="1" applyBorder="1" applyAlignment="1" applyProtection="1">
      <alignment horizontal="right" vertical="center" wrapText="1"/>
    </xf>
    <xf numFmtId="3" fontId="3" fillId="0" borderId="46" xfId="0" applyNumberFormat="1" applyFont="1" applyFill="1" applyBorder="1" applyAlignment="1" applyProtection="1">
      <alignment horizontal="right" vertical="center" wrapText="1"/>
    </xf>
    <xf numFmtId="3" fontId="1" fillId="0" borderId="17" xfId="0" applyNumberFormat="1" applyFont="1" applyFill="1" applyBorder="1" applyAlignment="1" applyProtection="1">
      <alignment horizontal="right" vertical="center" wrapText="1"/>
      <protection locked="0"/>
    </xf>
    <xf numFmtId="3" fontId="1" fillId="0" borderId="17" xfId="0" applyNumberFormat="1" applyFont="1" applyFill="1" applyBorder="1" applyAlignment="1" applyProtection="1">
      <alignment horizontal="right" vertical="center" wrapText="1"/>
    </xf>
    <xf numFmtId="3" fontId="1" fillId="0" borderId="46" xfId="0" applyNumberFormat="1" applyFont="1" applyFill="1" applyBorder="1" applyAlignment="1" applyProtection="1">
      <alignment horizontal="right" vertical="center" wrapText="1"/>
    </xf>
    <xf numFmtId="0" fontId="1" fillId="0" borderId="47" xfId="0" applyFont="1" applyFill="1" applyBorder="1" applyAlignment="1" applyProtection="1">
      <alignment horizontal="left" vertical="top" wrapText="1" indent="2"/>
      <protection locked="0"/>
    </xf>
    <xf numFmtId="3" fontId="1" fillId="0" borderId="21" xfId="0" applyNumberFormat="1" applyFont="1" applyFill="1" applyBorder="1" applyAlignment="1" applyProtection="1">
      <alignment horizontal="right" vertical="center" wrapText="1"/>
    </xf>
    <xf numFmtId="3" fontId="1" fillId="0" borderId="44" xfId="0" applyNumberFormat="1" applyFont="1" applyFill="1" applyBorder="1" applyAlignment="1" applyProtection="1">
      <alignment horizontal="right" vertical="center" wrapText="1"/>
    </xf>
    <xf numFmtId="3" fontId="3" fillId="0" borderId="21" xfId="0" applyNumberFormat="1" applyFont="1" applyFill="1" applyBorder="1" applyAlignment="1" applyProtection="1">
      <alignment horizontal="right" vertical="center" wrapText="1"/>
    </xf>
    <xf numFmtId="3" fontId="3" fillId="0" borderId="44" xfId="0" applyNumberFormat="1" applyFont="1" applyFill="1" applyBorder="1" applyAlignment="1" applyProtection="1">
      <alignment horizontal="right" vertical="center" wrapText="1"/>
    </xf>
    <xf numFmtId="3" fontId="1" fillId="0" borderId="16" xfId="0" applyNumberFormat="1" applyFont="1" applyFill="1" applyBorder="1" applyAlignment="1" applyProtection="1">
      <alignment horizontal="right" vertical="center" wrapText="1"/>
    </xf>
    <xf numFmtId="3" fontId="1" fillId="0" borderId="18" xfId="0" applyNumberFormat="1" applyFont="1" applyFill="1" applyBorder="1" applyAlignment="1" applyProtection="1">
      <alignment horizontal="right" vertical="center" wrapText="1"/>
    </xf>
    <xf numFmtId="3" fontId="3" fillId="0" borderId="16" xfId="0" applyNumberFormat="1" applyFont="1" applyFill="1" applyBorder="1" applyAlignment="1" applyProtection="1">
      <alignment horizontal="right" vertical="center" wrapText="1"/>
    </xf>
    <xf numFmtId="3" fontId="3" fillId="0" borderId="18" xfId="0" applyNumberFormat="1" applyFont="1" applyFill="1" applyBorder="1" applyAlignment="1" applyProtection="1">
      <alignment horizontal="right" vertical="center" wrapText="1"/>
    </xf>
    <xf numFmtId="3" fontId="22" fillId="0" borderId="17" xfId="0" applyNumberFormat="1" applyFont="1" applyFill="1" applyBorder="1" applyAlignment="1" applyProtection="1">
      <alignment horizontal="right" vertical="center" wrapText="1"/>
      <protection locked="0"/>
    </xf>
    <xf numFmtId="3" fontId="22" fillId="0" borderId="17" xfId="0" applyNumberFormat="1" applyFont="1" applyFill="1" applyBorder="1" applyAlignment="1" applyProtection="1">
      <alignment horizontal="right" vertical="center" wrapText="1"/>
    </xf>
    <xf numFmtId="3" fontId="22" fillId="0" borderId="46" xfId="0" applyNumberFormat="1" applyFont="1" applyFill="1" applyBorder="1" applyAlignment="1" applyProtection="1">
      <alignment horizontal="right"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49" fontId="3" fillId="0" borderId="16" xfId="0" applyNumberFormat="1" applyFont="1" applyFill="1" applyBorder="1" applyAlignment="1" applyProtection="1">
      <alignment horizontal="center" vertical="center" wrapText="1"/>
    </xf>
    <xf numFmtId="49" fontId="3" fillId="0" borderId="18" xfId="0" applyNumberFormat="1" applyFont="1" applyFill="1" applyBorder="1" applyAlignment="1" applyProtection="1">
      <alignment horizontal="center" vertical="center" wrapText="1"/>
    </xf>
    <xf numFmtId="0" fontId="1" fillId="0" borderId="45" xfId="0" applyFont="1" applyBorder="1" applyAlignment="1" applyProtection="1">
      <alignment vertical="center" wrapText="1"/>
    </xf>
    <xf numFmtId="0" fontId="1" fillId="0" borderId="47" xfId="0" applyFont="1" applyBorder="1" applyAlignment="1" applyProtection="1">
      <alignment horizontal="left" vertical="center" wrapText="1" indent="3"/>
    </xf>
    <xf numFmtId="0" fontId="1" fillId="0" borderId="47" xfId="0" applyFont="1" applyBorder="1" applyAlignment="1" applyProtection="1">
      <alignment vertical="center" wrapText="1"/>
    </xf>
    <xf numFmtId="0" fontId="1" fillId="0" borderId="48" xfId="0" applyFont="1" applyBorder="1" applyAlignment="1" applyProtection="1">
      <alignment horizontal="left" vertical="center" wrapText="1" indent="3"/>
    </xf>
    <xf numFmtId="0" fontId="3" fillId="0" borderId="43" xfId="0" applyFont="1" applyBorder="1" applyAlignment="1" applyProtection="1">
      <alignment vertical="center" wrapText="1"/>
    </xf>
    <xf numFmtId="3" fontId="1" fillId="0" borderId="17" xfId="0" applyNumberFormat="1" applyFont="1" applyBorder="1" applyAlignment="1" applyProtection="1">
      <alignment horizontal="right" vertical="center" wrapText="1"/>
    </xf>
    <xf numFmtId="3" fontId="1" fillId="0" borderId="46" xfId="0" applyNumberFormat="1" applyFont="1" applyBorder="1" applyAlignment="1" applyProtection="1">
      <alignment horizontal="right" vertical="center" wrapText="1"/>
    </xf>
    <xf numFmtId="3" fontId="1" fillId="0" borderId="17" xfId="0" applyNumberFormat="1" applyFont="1" applyBorder="1" applyAlignment="1" applyProtection="1">
      <alignment horizontal="right" vertical="center" wrapText="1"/>
      <protection locked="0"/>
    </xf>
    <xf numFmtId="3" fontId="1" fillId="0" borderId="16" xfId="0" applyNumberFormat="1" applyFont="1" applyBorder="1" applyAlignment="1" applyProtection="1">
      <alignment horizontal="right" vertical="center" wrapText="1"/>
      <protection locked="0"/>
    </xf>
    <xf numFmtId="3" fontId="1" fillId="0" borderId="16" xfId="0" applyNumberFormat="1" applyFont="1" applyBorder="1" applyAlignment="1" applyProtection="1">
      <alignment horizontal="right" vertical="center" wrapText="1"/>
    </xf>
    <xf numFmtId="3" fontId="1" fillId="0" borderId="18" xfId="0" applyNumberFormat="1" applyFont="1" applyBorder="1" applyAlignment="1" applyProtection="1">
      <alignment horizontal="right" vertical="center" wrapText="1"/>
    </xf>
    <xf numFmtId="3" fontId="3" fillId="0" borderId="44" xfId="0" applyNumberFormat="1" applyFont="1" applyBorder="1" applyAlignment="1" applyProtection="1">
      <alignment horizontal="right" vertical="center" wrapText="1"/>
    </xf>
    <xf numFmtId="3" fontId="15" fillId="0" borderId="6" xfId="0" applyNumberFormat="1" applyFont="1" applyBorder="1" applyAlignment="1" applyProtection="1">
      <alignment horizontal="right" vertical="center"/>
    </xf>
    <xf numFmtId="3" fontId="1" fillId="0" borderId="6" xfId="0" applyNumberFormat="1" applyFont="1" applyBorder="1" applyAlignment="1" applyProtection="1">
      <alignment horizontal="right" vertical="center"/>
      <protection locked="0"/>
    </xf>
    <xf numFmtId="3" fontId="1" fillId="0" borderId="6" xfId="0" applyNumberFormat="1" applyFont="1" applyBorder="1" applyAlignment="1" applyProtection="1">
      <alignment horizontal="right" vertical="center"/>
    </xf>
    <xf numFmtId="3" fontId="1" fillId="0" borderId="4" xfId="0" applyNumberFormat="1" applyFont="1" applyBorder="1" applyAlignment="1" applyProtection="1">
      <alignment horizontal="right" vertical="center"/>
    </xf>
    <xf numFmtId="3" fontId="1" fillId="0" borderId="6" xfId="0" applyNumberFormat="1" applyFont="1" applyBorder="1" applyAlignment="1" applyProtection="1">
      <alignment horizontal="right" vertical="center" wrapText="1"/>
      <protection locked="0"/>
    </xf>
    <xf numFmtId="3" fontId="1" fillId="0" borderId="9" xfId="0" applyNumberFormat="1" applyFont="1" applyBorder="1" applyAlignment="1" applyProtection="1">
      <alignment horizontal="right" vertical="center"/>
      <protection locked="0"/>
    </xf>
    <xf numFmtId="3" fontId="1" fillId="0" borderId="9" xfId="0" applyNumberFormat="1" applyFont="1" applyBorder="1" applyAlignment="1" applyProtection="1">
      <alignment horizontal="right" vertical="center"/>
    </xf>
    <xf numFmtId="3" fontId="1" fillId="0" borderId="13" xfId="0" applyNumberFormat="1" applyFont="1" applyBorder="1" applyAlignment="1" applyProtection="1">
      <alignment horizontal="right" vertical="center"/>
      <protection locked="0"/>
    </xf>
    <xf numFmtId="43" fontId="1" fillId="0" borderId="0" xfId="0" applyNumberFormat="1" applyFont="1" applyFill="1" applyBorder="1" applyProtection="1">
      <protection locked="0"/>
    </xf>
    <xf numFmtId="0" fontId="1" fillId="0" borderId="0" xfId="0" applyFont="1" applyFill="1" applyBorder="1" applyProtection="1">
      <protection locked="0"/>
    </xf>
    <xf numFmtId="0" fontId="1" fillId="0" borderId="0" xfId="0" applyFont="1" applyProtection="1">
      <protection locked="0"/>
    </xf>
    <xf numFmtId="4" fontId="16" fillId="0" borderId="0" xfId="0" applyNumberFormat="1" applyFont="1" applyBorder="1" applyAlignment="1" applyProtection="1">
      <alignment horizontal="left" vertical="top"/>
      <protection locked="0"/>
    </xf>
    <xf numFmtId="0" fontId="15"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right" vertical="center" wrapText="1"/>
    </xf>
    <xf numFmtId="0" fontId="3" fillId="0" borderId="0" xfId="0" applyFont="1" applyFill="1" applyBorder="1" applyAlignment="1" applyProtection="1">
      <alignment horizontal="justify" vertical="center" wrapText="1"/>
      <protection locked="0"/>
    </xf>
    <xf numFmtId="0" fontId="1" fillId="0" borderId="0" xfId="0" applyFont="1" applyFill="1" applyBorder="1" applyAlignment="1" applyProtection="1">
      <alignment horizontal="left" vertical="center" wrapText="1" indent="2"/>
      <protection locked="0"/>
    </xf>
    <xf numFmtId="3" fontId="1" fillId="0" borderId="0" xfId="0" applyNumberFormat="1"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right" vertical="center" wrapText="1"/>
    </xf>
    <xf numFmtId="0" fontId="2" fillId="0" borderId="0" xfId="0" applyFont="1" applyFill="1" applyBorder="1" applyAlignment="1" applyProtection="1">
      <alignment horizontal="justify" vertical="center"/>
      <protection locked="0"/>
    </xf>
    <xf numFmtId="0" fontId="16" fillId="0" borderId="0" xfId="0" applyFont="1" applyFill="1" applyBorder="1" applyAlignment="1" applyProtection="1">
      <alignment horizontal="justify" vertical="center"/>
      <protection locked="0"/>
    </xf>
    <xf numFmtId="4" fontId="16" fillId="0" borderId="0" xfId="0" applyNumberFormat="1" applyFont="1" applyFill="1" applyBorder="1" applyAlignment="1" applyProtection="1">
      <alignment horizontal="right" vertical="center"/>
    </xf>
    <xf numFmtId="0" fontId="21" fillId="0" borderId="0" xfId="0" applyFont="1" applyFill="1" applyBorder="1" applyAlignment="1" applyProtection="1">
      <alignment vertical="center"/>
      <protection locked="0"/>
    </xf>
    <xf numFmtId="0" fontId="21" fillId="0" borderId="43" xfId="0" applyFont="1" applyFill="1" applyBorder="1" applyAlignment="1" applyProtection="1">
      <alignment vertical="center"/>
      <protection locked="0"/>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vertical="center"/>
      <protection locked="0"/>
    </xf>
    <xf numFmtId="4" fontId="33" fillId="0" borderId="0" xfId="0" applyNumberFormat="1" applyFont="1" applyBorder="1" applyAlignment="1" applyProtection="1">
      <alignment horizontal="right" vertical="center"/>
    </xf>
    <xf numFmtId="0" fontId="5" fillId="0" borderId="0" xfId="0" applyFont="1" applyBorder="1" applyAlignment="1" applyProtection="1">
      <alignment wrapText="1"/>
      <protection locked="0"/>
    </xf>
    <xf numFmtId="0" fontId="5" fillId="0" borderId="0" xfId="0" applyFont="1" applyBorder="1" applyProtection="1">
      <protection locked="0"/>
    </xf>
    <xf numFmtId="0" fontId="3" fillId="0" borderId="0" xfId="0" applyFont="1" applyBorder="1" applyAlignment="1" applyProtection="1">
      <alignment horizontal="justify" vertical="center" wrapText="1"/>
      <protection locked="0"/>
    </xf>
    <xf numFmtId="4" fontId="2" fillId="0" borderId="0" xfId="0" applyNumberFormat="1" applyFont="1" applyFill="1" applyBorder="1" applyAlignment="1" applyProtection="1">
      <alignment horizontal="right" vertical="center"/>
      <protection locked="0"/>
    </xf>
    <xf numFmtId="0" fontId="3" fillId="0" borderId="0" xfId="0" applyFont="1" applyFill="1" applyAlignment="1" applyProtection="1">
      <alignment vertical="center"/>
    </xf>
    <xf numFmtId="3" fontId="3" fillId="0" borderId="0" xfId="0" applyNumberFormat="1" applyFont="1" applyBorder="1" applyAlignment="1" applyProtection="1">
      <alignment horizontal="right" vertical="center" wrapText="1"/>
      <protection locked="0"/>
    </xf>
    <xf numFmtId="0" fontId="0" fillId="0" borderId="8" xfId="0" applyBorder="1" applyAlignment="1" applyProtection="1">
      <alignment horizontal="center"/>
      <protection locked="0"/>
    </xf>
    <xf numFmtId="3" fontId="22" fillId="0" borderId="46" xfId="0" applyNumberFormat="1" applyFont="1" applyFill="1" applyBorder="1" applyAlignment="1" applyProtection="1">
      <alignment horizontal="right" vertical="center" wrapText="1"/>
      <protection locked="0"/>
    </xf>
    <xf numFmtId="0" fontId="1" fillId="0" borderId="48" xfId="0" applyFont="1" applyFill="1" applyBorder="1" applyAlignment="1" applyProtection="1">
      <alignment horizontal="justify" vertical="center" wrapText="1"/>
    </xf>
    <xf numFmtId="0" fontId="1" fillId="0" borderId="47" xfId="0" applyFont="1" applyFill="1" applyBorder="1" applyAlignment="1" applyProtection="1">
      <alignment horizontal="justify" vertical="center" wrapText="1"/>
    </xf>
    <xf numFmtId="0" fontId="53" fillId="0" borderId="0" xfId="0" applyFont="1"/>
    <xf numFmtId="3" fontId="22" fillId="0" borderId="16" xfId="0" applyNumberFormat="1" applyFont="1" applyFill="1" applyBorder="1" applyAlignment="1" applyProtection="1">
      <alignment horizontal="right" vertical="center" wrapText="1"/>
      <protection locked="0"/>
    </xf>
    <xf numFmtId="3" fontId="22" fillId="0" borderId="16" xfId="0" applyNumberFormat="1" applyFont="1" applyFill="1" applyBorder="1" applyAlignment="1" applyProtection="1">
      <alignment horizontal="right" vertical="center" wrapText="1"/>
    </xf>
    <xf numFmtId="3" fontId="22" fillId="0" borderId="18" xfId="0" applyNumberFormat="1" applyFont="1" applyFill="1" applyBorder="1" applyAlignment="1" applyProtection="1">
      <alignment horizontal="right" vertical="center" wrapText="1"/>
    </xf>
    <xf numFmtId="3" fontId="11" fillId="0" borderId="16" xfId="0" applyNumberFormat="1" applyFont="1" applyFill="1" applyBorder="1" applyAlignment="1" applyProtection="1">
      <alignment horizontal="right" vertical="center" wrapText="1"/>
    </xf>
    <xf numFmtId="3" fontId="31" fillId="0" borderId="16" xfId="0" applyNumberFormat="1" applyFont="1" applyFill="1" applyBorder="1" applyAlignment="1" applyProtection="1">
      <alignment horizontal="right" vertical="center" wrapText="1"/>
    </xf>
    <xf numFmtId="9" fontId="23" fillId="0" borderId="46" xfId="6" applyFont="1" applyBorder="1" applyAlignment="1">
      <alignment horizontal="center" vertical="center" wrapText="1"/>
    </xf>
    <xf numFmtId="3" fontId="11" fillId="0" borderId="18" xfId="0" applyNumberFormat="1" applyFont="1" applyFill="1" applyBorder="1" applyAlignment="1" applyProtection="1">
      <alignment horizontal="right" vertical="center" wrapText="1"/>
    </xf>
    <xf numFmtId="0" fontId="5" fillId="0" borderId="5" xfId="0" applyFont="1" applyFill="1" applyBorder="1" applyAlignment="1" applyProtection="1">
      <alignment horizontal="center" wrapText="1"/>
      <protection locked="0"/>
    </xf>
    <xf numFmtId="0" fontId="5" fillId="0" borderId="5" xfId="0" applyFont="1" applyFill="1" applyBorder="1" applyAlignment="1" applyProtection="1">
      <alignment horizontal="left" vertical="top" wrapText="1"/>
      <protection locked="0"/>
    </xf>
    <xf numFmtId="0" fontId="5" fillId="0" borderId="5" xfId="0" applyFont="1" applyFill="1" applyBorder="1" applyAlignment="1" applyProtection="1">
      <alignment vertical="top" wrapText="1"/>
      <protection locked="0"/>
    </xf>
    <xf numFmtId="4" fontId="6" fillId="0" borderId="8" xfId="0" applyNumberFormat="1" applyFont="1" applyFill="1" applyBorder="1" applyAlignment="1" applyProtection="1">
      <alignment horizontal="right" vertical="top"/>
      <protection locked="0"/>
    </xf>
    <xf numFmtId="0" fontId="3" fillId="0" borderId="2" xfId="0" applyFont="1" applyFill="1" applyBorder="1" applyAlignment="1" applyProtection="1">
      <alignment horizontal="justify" vertical="center" wrapText="1"/>
      <protection locked="0"/>
    </xf>
    <xf numFmtId="3" fontId="3" fillId="0" borderId="2" xfId="0" applyNumberFormat="1" applyFont="1" applyFill="1" applyBorder="1" applyAlignment="1" applyProtection="1">
      <alignment horizontal="right" vertical="center" wrapText="1"/>
    </xf>
    <xf numFmtId="0" fontId="1" fillId="0" borderId="0" xfId="0" applyFont="1" applyFill="1" applyBorder="1" applyAlignment="1" applyProtection="1">
      <alignment horizontal="justify" vertical="center" wrapText="1"/>
      <protection locked="0"/>
    </xf>
    <xf numFmtId="0" fontId="6" fillId="0" borderId="8" xfId="0" applyFont="1" applyFill="1" applyBorder="1" applyAlignment="1" applyProtection="1">
      <alignment vertical="center" wrapText="1"/>
      <protection locked="0"/>
    </xf>
    <xf numFmtId="43" fontId="6" fillId="2" borderId="0" xfId="12" applyFont="1" applyFill="1" applyBorder="1" applyAlignment="1" applyProtection="1">
      <alignment horizontal="right" vertical="top"/>
    </xf>
    <xf numFmtId="43" fontId="6" fillId="2" borderId="6" xfId="12" applyFont="1" applyFill="1" applyBorder="1" applyAlignment="1" applyProtection="1">
      <alignment horizontal="right" vertical="top"/>
    </xf>
    <xf numFmtId="43" fontId="5" fillId="0" borderId="0" xfId="12" applyFont="1" applyBorder="1" applyAlignment="1" applyProtection="1">
      <alignment horizontal="right" vertical="top"/>
      <protection locked="0"/>
    </xf>
    <xf numFmtId="43" fontId="5" fillId="0" borderId="6" xfId="12" applyFont="1" applyBorder="1" applyAlignment="1" applyProtection="1">
      <alignment horizontal="right" vertical="top"/>
      <protection locked="0"/>
    </xf>
    <xf numFmtId="43" fontId="7" fillId="2" borderId="0" xfId="12" applyFont="1" applyFill="1" applyBorder="1" applyAlignment="1" applyProtection="1">
      <alignment horizontal="right" vertical="top"/>
    </xf>
    <xf numFmtId="43" fontId="7" fillId="2" borderId="6" xfId="12" applyFont="1" applyFill="1" applyBorder="1" applyAlignment="1" applyProtection="1">
      <alignment horizontal="right" vertical="top"/>
    </xf>
    <xf numFmtId="0" fontId="6" fillId="0" borderId="5" xfId="0" applyFont="1" applyFill="1" applyBorder="1" applyAlignment="1" applyProtection="1">
      <alignment horizontal="justify" vertical="top"/>
      <protection locked="0"/>
    </xf>
    <xf numFmtId="4" fontId="15" fillId="0" borderId="0" xfId="0" applyNumberFormat="1" applyFont="1" applyFill="1" applyBorder="1" applyAlignment="1" applyProtection="1">
      <alignment horizontal="right" vertical="top"/>
    </xf>
    <xf numFmtId="4" fontId="15" fillId="0" borderId="6" xfId="0" applyNumberFormat="1" applyFont="1" applyFill="1" applyBorder="1" applyAlignment="1" applyProtection="1">
      <alignment horizontal="right" vertical="top"/>
    </xf>
    <xf numFmtId="0" fontId="7" fillId="0" borderId="5" xfId="0" applyFont="1" applyFill="1" applyBorder="1" applyAlignment="1" applyProtection="1">
      <alignment horizontal="justify" vertical="top"/>
      <protection locked="0"/>
    </xf>
    <xf numFmtId="4" fontId="3" fillId="0" borderId="0" xfId="0" applyNumberFormat="1" applyFont="1" applyFill="1" applyBorder="1" applyAlignment="1" applyProtection="1">
      <alignment horizontal="right" vertical="top"/>
    </xf>
    <xf numFmtId="4" fontId="3" fillId="0" borderId="6" xfId="0" applyNumberFormat="1" applyFont="1" applyFill="1" applyBorder="1" applyAlignment="1" applyProtection="1">
      <alignment horizontal="right" vertical="top"/>
    </xf>
    <xf numFmtId="0" fontId="22" fillId="0" borderId="5" xfId="0" applyFont="1" applyFill="1" applyBorder="1" applyAlignment="1" applyProtection="1">
      <alignment horizontal="justify" vertical="top"/>
      <protection locked="0"/>
    </xf>
    <xf numFmtId="4" fontId="22" fillId="0" borderId="0" xfId="0" applyNumberFormat="1" applyFont="1" applyFill="1" applyBorder="1" applyAlignment="1" applyProtection="1">
      <alignment horizontal="right" vertical="top"/>
      <protection locked="0"/>
    </xf>
    <xf numFmtId="4" fontId="22" fillId="0" borderId="6" xfId="0" applyNumberFormat="1" applyFont="1" applyFill="1" applyBorder="1" applyAlignment="1" applyProtection="1">
      <alignment horizontal="right" vertical="top"/>
      <protection locked="0"/>
    </xf>
    <xf numFmtId="4" fontId="3" fillId="0" borderId="0" xfId="0" applyNumberFormat="1" applyFont="1" applyFill="1" applyBorder="1" applyAlignment="1" applyProtection="1">
      <alignment horizontal="right" vertical="top"/>
      <protection locked="0"/>
    </xf>
    <xf numFmtId="4" fontId="3" fillId="0" borderId="6" xfId="0" applyNumberFormat="1" applyFont="1" applyFill="1" applyBorder="1" applyAlignment="1" applyProtection="1">
      <alignment horizontal="right" vertical="top"/>
      <protection locked="0"/>
    </xf>
    <xf numFmtId="0" fontId="18" fillId="0" borderId="5" xfId="0" applyFont="1" applyFill="1" applyBorder="1" applyAlignment="1" applyProtection="1">
      <alignment horizontal="justify" vertical="top"/>
      <protection locked="0"/>
    </xf>
    <xf numFmtId="4" fontId="1" fillId="0" borderId="0" xfId="0" applyNumberFormat="1" applyFont="1" applyFill="1" applyAlignment="1" applyProtection="1">
      <alignment horizontal="right"/>
      <protection locked="0"/>
    </xf>
    <xf numFmtId="4" fontId="1" fillId="0" borderId="6" xfId="0" applyNumberFormat="1" applyFont="1" applyFill="1" applyBorder="1" applyAlignment="1" applyProtection="1">
      <alignment horizontal="right"/>
      <protection locked="0"/>
    </xf>
    <xf numFmtId="0" fontId="1" fillId="0" borderId="5" xfId="0" applyFont="1" applyFill="1" applyBorder="1" applyAlignment="1" applyProtection="1">
      <alignment horizontal="justify" vertical="top"/>
      <protection locked="0"/>
    </xf>
    <xf numFmtId="0" fontId="22" fillId="0" borderId="7" xfId="0" applyFont="1" applyFill="1" applyBorder="1" applyAlignment="1" applyProtection="1">
      <alignment horizontal="justify" vertical="top"/>
      <protection locked="0"/>
    </xf>
    <xf numFmtId="4" fontId="22" fillId="0" borderId="8" xfId="0" applyNumberFormat="1" applyFont="1" applyFill="1" applyBorder="1" applyAlignment="1" applyProtection="1">
      <alignment horizontal="right" vertical="top"/>
      <protection locked="0"/>
    </xf>
    <xf numFmtId="4" fontId="22" fillId="0" borderId="9" xfId="0" applyNumberFormat="1" applyFont="1" applyFill="1" applyBorder="1" applyAlignment="1" applyProtection="1">
      <alignment horizontal="right" vertical="top"/>
      <protection locked="0"/>
    </xf>
    <xf numFmtId="0" fontId="22" fillId="0" borderId="0" xfId="0" applyFont="1" applyFill="1" applyBorder="1" applyAlignment="1" applyProtection="1">
      <alignment horizontal="justify" vertical="top"/>
      <protection locked="0"/>
    </xf>
    <xf numFmtId="0" fontId="5" fillId="0" borderId="0" xfId="0" applyFont="1" applyFill="1" applyAlignment="1" applyProtection="1">
      <protection locked="0"/>
    </xf>
    <xf numFmtId="0" fontId="21" fillId="0" borderId="1" xfId="0" applyFont="1" applyFill="1" applyBorder="1" applyAlignment="1" applyProtection="1">
      <alignment vertical="center"/>
      <protection locked="0"/>
    </xf>
    <xf numFmtId="0" fontId="21" fillId="0" borderId="26" xfId="0" applyFont="1" applyFill="1" applyBorder="1" applyAlignment="1" applyProtection="1">
      <alignment vertical="center"/>
      <protection locked="0"/>
    </xf>
    <xf numFmtId="4" fontId="16" fillId="0" borderId="17" xfId="0" applyNumberFormat="1" applyFont="1" applyFill="1" applyBorder="1" applyAlignment="1" applyProtection="1">
      <alignment horizontal="justify" vertical="center"/>
      <protection locked="0"/>
    </xf>
    <xf numFmtId="4" fontId="16" fillId="0" borderId="46" xfId="0" applyNumberFormat="1" applyFont="1" applyFill="1" applyBorder="1" applyAlignment="1" applyProtection="1">
      <alignment horizontal="justify" vertical="center"/>
      <protection locked="0"/>
    </xf>
    <xf numFmtId="0" fontId="21" fillId="0" borderId="5"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4" fontId="19" fillId="0" borderId="17" xfId="0" applyNumberFormat="1" applyFont="1" applyFill="1" applyBorder="1" applyAlignment="1" applyProtection="1">
      <alignment horizontal="right" vertical="center"/>
    </xf>
    <xf numFmtId="4" fontId="30" fillId="0" borderId="17" xfId="0" applyNumberFormat="1" applyFont="1" applyFill="1" applyBorder="1" applyAlignment="1" applyProtection="1">
      <alignment horizontal="right" vertical="center"/>
    </xf>
    <xf numFmtId="4" fontId="30" fillId="0" borderId="46" xfId="0" applyNumberFormat="1" applyFont="1" applyFill="1" applyBorder="1" applyAlignment="1" applyProtection="1">
      <alignment horizontal="right" vertical="center"/>
    </xf>
    <xf numFmtId="0" fontId="21" fillId="0" borderId="5" xfId="0" applyFont="1" applyFill="1" applyBorder="1" applyAlignment="1" applyProtection="1">
      <alignment horizontal="justify" vertical="center"/>
      <protection locked="0"/>
    </xf>
    <xf numFmtId="0" fontId="29" fillId="0" borderId="14" xfId="0" applyFont="1" applyFill="1" applyBorder="1" applyAlignment="1" applyProtection="1">
      <alignment horizontal="justify" vertical="center"/>
      <protection locked="0"/>
    </xf>
    <xf numFmtId="4" fontId="2" fillId="0" borderId="17" xfId="0" applyNumberFormat="1" applyFont="1" applyFill="1" applyBorder="1" applyAlignment="1" applyProtection="1">
      <alignment horizontal="right" vertical="center"/>
      <protection locked="0"/>
    </xf>
    <xf numFmtId="4" fontId="2" fillId="0" borderId="46"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justify" vertical="center"/>
      <protection locked="0"/>
    </xf>
    <xf numFmtId="0" fontId="2" fillId="0" borderId="14" xfId="0" applyFont="1" applyFill="1" applyBorder="1" applyAlignment="1" applyProtection="1">
      <alignment horizontal="left" vertical="center" wrapText="1" indent="2"/>
      <protection locked="0"/>
    </xf>
    <xf numFmtId="4" fontId="2" fillId="0" borderId="17" xfId="0" applyNumberFormat="1" applyFont="1" applyFill="1" applyBorder="1" applyAlignment="1" applyProtection="1">
      <alignment horizontal="right" vertical="center"/>
    </xf>
    <xf numFmtId="4" fontId="2" fillId="0" borderId="46" xfId="0" applyNumberFormat="1" applyFont="1" applyFill="1" applyBorder="1" applyAlignment="1" applyProtection="1">
      <alignment horizontal="right" vertical="center"/>
    </xf>
    <xf numFmtId="0" fontId="16" fillId="0" borderId="7" xfId="0" applyFont="1" applyFill="1" applyBorder="1" applyAlignment="1" applyProtection="1">
      <alignment horizontal="justify" vertical="center"/>
      <protection locked="0"/>
    </xf>
    <xf numFmtId="0" fontId="16" fillId="0" borderId="27" xfId="0" applyFont="1" applyFill="1" applyBorder="1" applyAlignment="1" applyProtection="1">
      <alignment horizontal="justify" vertical="center"/>
      <protection locked="0"/>
    </xf>
    <xf numFmtId="4" fontId="2" fillId="0" borderId="16" xfId="0" applyNumberFormat="1" applyFont="1" applyFill="1" applyBorder="1" applyAlignment="1" applyProtection="1">
      <alignment horizontal="right" vertical="center"/>
      <protection locked="0"/>
    </xf>
    <xf numFmtId="4" fontId="2" fillId="0" borderId="18" xfId="0" applyNumberFormat="1" applyFont="1" applyFill="1" applyBorder="1" applyAlignment="1" applyProtection="1">
      <alignment horizontal="right" vertical="center"/>
      <protection locked="0"/>
    </xf>
    <xf numFmtId="0" fontId="33" fillId="2" borderId="0" xfId="0" applyFont="1" applyFill="1" applyBorder="1" applyAlignment="1">
      <alignment horizontal="center" vertical="center"/>
    </xf>
    <xf numFmtId="4" fontId="23" fillId="0" borderId="0" xfId="0" applyNumberFormat="1" applyFont="1" applyBorder="1" applyAlignment="1" applyProtection="1">
      <alignment horizontal="right" vertical="center" wrapText="1"/>
      <protection locked="0"/>
    </xf>
    <xf numFmtId="4" fontId="10" fillId="0" borderId="0" xfId="0" applyNumberFormat="1" applyFont="1" applyBorder="1" applyAlignment="1" applyProtection="1">
      <alignment horizontal="right" vertical="center" wrapText="1"/>
      <protection locked="0"/>
    </xf>
    <xf numFmtId="4" fontId="11" fillId="0" borderId="0" xfId="0" applyNumberFormat="1" applyFont="1" applyBorder="1" applyAlignment="1" applyProtection="1">
      <alignment vertical="center"/>
      <protection locked="0"/>
    </xf>
    <xf numFmtId="3" fontId="11" fillId="0" borderId="0" xfId="0" applyNumberFormat="1" applyFont="1" applyFill="1" applyBorder="1" applyAlignment="1" applyProtection="1">
      <alignment horizontal="right" vertical="center" wrapText="1"/>
    </xf>
    <xf numFmtId="3" fontId="31" fillId="0" borderId="0" xfId="0" applyNumberFormat="1" applyFont="1" applyFill="1" applyBorder="1" applyAlignment="1" applyProtection="1">
      <alignment horizontal="right" vertical="center" wrapText="1"/>
    </xf>
    <xf numFmtId="0" fontId="3" fillId="0" borderId="0" xfId="0" applyFont="1" applyBorder="1" applyAlignment="1" applyProtection="1">
      <alignment vertical="center" wrapText="1"/>
    </xf>
    <xf numFmtId="3" fontId="3" fillId="0" borderId="0" xfId="0" applyNumberFormat="1" applyFont="1" applyBorder="1" applyAlignment="1" applyProtection="1">
      <alignment horizontal="right" vertical="center" wrapText="1"/>
    </xf>
    <xf numFmtId="4" fontId="5" fillId="0" borderId="49" xfId="0" applyNumberFormat="1" applyFont="1" applyBorder="1" applyAlignment="1" applyProtection="1">
      <alignment horizontal="left" vertical="top"/>
      <protection locked="0"/>
    </xf>
    <xf numFmtId="0" fontId="54" fillId="0" borderId="0" xfId="0" applyFont="1" applyFill="1" applyBorder="1" applyAlignment="1" applyProtection="1">
      <alignment horizontal="left"/>
    </xf>
    <xf numFmtId="0" fontId="12" fillId="0" borderId="0" xfId="0" applyFont="1" applyFill="1" applyAlignment="1" applyProtection="1">
      <alignment vertical="center"/>
      <protection locked="0"/>
    </xf>
    <xf numFmtId="4" fontId="33" fillId="0" borderId="22" xfId="0" applyNumberFormat="1" applyFont="1" applyBorder="1" applyAlignment="1" applyProtection="1">
      <alignment horizontal="right" vertical="center"/>
    </xf>
    <xf numFmtId="0" fontId="33" fillId="0" borderId="19"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3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7" xfId="0" applyFont="1" applyFill="1" applyBorder="1"/>
    <xf numFmtId="0" fontId="33" fillId="0" borderId="3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4" xfId="0" applyFont="1" applyFill="1" applyBorder="1"/>
    <xf numFmtId="0" fontId="33" fillId="0" borderId="32" xfId="0" applyFont="1" applyFill="1" applyBorder="1" applyAlignment="1">
      <alignment horizontal="right" vertical="center"/>
    </xf>
    <xf numFmtId="0" fontId="5" fillId="0" borderId="2" xfId="0" applyFont="1" applyFill="1" applyBorder="1"/>
    <xf numFmtId="0" fontId="5" fillId="0" borderId="0" xfId="0" applyFont="1" applyFill="1" applyBorder="1" applyAlignment="1"/>
    <xf numFmtId="0" fontId="25" fillId="0" borderId="4" xfId="0" applyFont="1" applyBorder="1" applyAlignment="1">
      <alignment horizontal="justify" vertical="center" wrapText="1"/>
    </xf>
    <xf numFmtId="0" fontId="12" fillId="0" borderId="4" xfId="0" applyFont="1" applyBorder="1" applyAlignment="1">
      <alignment horizontal="left" vertical="center" wrapText="1"/>
    </xf>
    <xf numFmtId="0" fontId="24" fillId="0" borderId="6" xfId="0" applyFont="1" applyBorder="1" applyAlignment="1">
      <alignment horizontal="justify" vertical="center" wrapText="1"/>
    </xf>
    <xf numFmtId="0" fontId="62" fillId="6" borderId="6" xfId="0" applyFont="1" applyFill="1" applyBorder="1" applyAlignment="1">
      <alignment horizontal="center" vertical="center" wrapText="1"/>
    </xf>
    <xf numFmtId="0" fontId="62" fillId="6" borderId="9" xfId="0" applyFont="1" applyFill="1" applyBorder="1" applyAlignment="1">
      <alignment horizontal="center" vertical="center" wrapText="1"/>
    </xf>
    <xf numFmtId="0" fontId="63" fillId="0" borderId="6" xfId="0" applyFont="1" applyBorder="1" applyAlignment="1">
      <alignment horizontal="justify" vertical="center" wrapText="1"/>
    </xf>
    <xf numFmtId="0" fontId="58" fillId="4" borderId="6"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0" borderId="4" xfId="0" applyFont="1" applyBorder="1" applyAlignment="1">
      <alignment horizontal="left" vertical="center" wrapText="1"/>
    </xf>
    <xf numFmtId="0" fontId="12" fillId="0" borderId="4" xfId="0" applyFont="1" applyBorder="1" applyAlignment="1">
      <alignment horizontal="left" vertical="center" wrapText="1" indent="1"/>
    </xf>
    <xf numFmtId="0" fontId="12" fillId="0" borderId="13" xfId="0" applyFont="1" applyBorder="1" applyAlignment="1">
      <alignment horizontal="justify" vertical="center" wrapText="1"/>
    </xf>
    <xf numFmtId="0" fontId="25" fillId="0" borderId="9" xfId="0" applyFont="1" applyBorder="1" applyAlignment="1">
      <alignment horizontal="justify" vertical="center" wrapText="1"/>
    </xf>
    <xf numFmtId="0" fontId="62" fillId="6" borderId="3" xfId="0" applyFont="1" applyFill="1" applyBorder="1" applyAlignment="1">
      <alignment horizontal="center" vertical="center" wrapText="1"/>
    </xf>
    <xf numFmtId="0" fontId="64" fillId="6" borderId="9" xfId="0" applyFont="1" applyFill="1" applyBorder="1" applyAlignment="1">
      <alignment vertical="center" wrapText="1"/>
    </xf>
    <xf numFmtId="0" fontId="62" fillId="0" borderId="4" xfId="0" applyFont="1" applyBorder="1" applyAlignment="1">
      <alignment horizontal="left" vertical="center" wrapText="1"/>
    </xf>
    <xf numFmtId="0" fontId="63" fillId="0" borderId="4" xfId="0" applyFont="1" applyBorder="1" applyAlignment="1">
      <alignment horizontal="justify" vertical="center" wrapText="1"/>
    </xf>
    <xf numFmtId="0" fontId="63" fillId="0" borderId="13" xfId="0" applyFont="1" applyBorder="1" applyAlignment="1">
      <alignment horizontal="justify" vertical="center" wrapText="1"/>
    </xf>
    <xf numFmtId="0" fontId="56" fillId="0" borderId="0" xfId="0" applyFont="1" applyAlignment="1">
      <alignment horizontal="center" vertical="center"/>
    </xf>
    <xf numFmtId="0" fontId="56" fillId="0" borderId="9" xfId="0" applyFont="1" applyBorder="1" applyAlignment="1">
      <alignment vertical="center" wrapText="1"/>
    </xf>
    <xf numFmtId="0" fontId="56" fillId="0" borderId="7" xfId="0" applyFont="1" applyBorder="1" applyAlignment="1">
      <alignment vertical="center" wrapText="1"/>
    </xf>
    <xf numFmtId="0" fontId="58" fillId="6" borderId="9" xfId="0" applyFont="1" applyFill="1" applyBorder="1" applyAlignment="1">
      <alignment horizontal="center" vertical="center" wrapText="1"/>
    </xf>
    <xf numFmtId="0" fontId="59" fillId="0" borderId="6" xfId="0" applyFont="1" applyBorder="1" applyAlignment="1">
      <alignment vertical="center" wrapText="1"/>
    </xf>
    <xf numFmtId="0" fontId="58" fillId="0" borderId="6" xfId="0" applyFont="1" applyBorder="1" applyAlignment="1">
      <alignment vertical="center" wrapText="1"/>
    </xf>
    <xf numFmtId="0" fontId="59" fillId="0" borderId="6" xfId="0" applyFont="1" applyBorder="1" applyAlignment="1">
      <alignment horizontal="left" vertical="center" wrapText="1" indent="5"/>
    </xf>
    <xf numFmtId="0" fontId="59" fillId="0" borderId="7" xfId="0" applyFont="1" applyBorder="1" applyAlignment="1">
      <alignment vertical="center" wrapText="1"/>
    </xf>
    <xf numFmtId="0" fontId="58" fillId="0" borderId="9" xfId="0" applyFont="1" applyBorder="1" applyAlignment="1">
      <alignment vertical="center" wrapText="1"/>
    </xf>
    <xf numFmtId="0" fontId="59" fillId="0" borderId="9" xfId="0" applyFont="1" applyBorder="1" applyAlignment="1">
      <alignment vertical="center" wrapText="1"/>
    </xf>
    <xf numFmtId="0" fontId="65" fillId="0" borderId="7" xfId="0" applyFont="1" applyBorder="1" applyAlignment="1">
      <alignment horizontal="left" vertical="center"/>
    </xf>
    <xf numFmtId="0" fontId="59" fillId="0" borderId="7" xfId="0" applyFont="1" applyBorder="1" applyAlignment="1">
      <alignment horizontal="left" vertical="center"/>
    </xf>
    <xf numFmtId="0" fontId="58" fillId="6" borderId="3" xfId="0" applyFont="1" applyFill="1" applyBorder="1" applyAlignment="1">
      <alignment horizontal="center" vertical="center"/>
    </xf>
    <xf numFmtId="0" fontId="58" fillId="6" borderId="9" xfId="0" applyFont="1" applyFill="1" applyBorder="1" applyAlignment="1">
      <alignment horizontal="center" vertical="center"/>
    </xf>
    <xf numFmtId="0" fontId="59" fillId="0" borderId="6" xfId="0" applyFont="1" applyBorder="1" applyAlignment="1">
      <alignment vertical="center"/>
    </xf>
    <xf numFmtId="0" fontId="59" fillId="0" borderId="6" xfId="0" applyFont="1" applyBorder="1" applyAlignment="1">
      <alignment horizontal="left" vertical="center" indent="5"/>
    </xf>
    <xf numFmtId="0" fontId="59" fillId="0" borderId="6" xfId="0" applyFont="1" applyBorder="1" applyAlignment="1">
      <alignment horizontal="justify" vertical="center"/>
    </xf>
    <xf numFmtId="0" fontId="58" fillId="0" borderId="6" xfId="0" applyFont="1" applyBorder="1" applyAlignment="1">
      <alignment horizontal="left" vertical="center" indent="1"/>
    </xf>
    <xf numFmtId="0" fontId="59" fillId="0" borderId="9" xfId="0" applyFont="1" applyBorder="1" applyAlignment="1">
      <alignment horizontal="left" vertical="center" indent="1"/>
    </xf>
    <xf numFmtId="0" fontId="58" fillId="0" borderId="0" xfId="0" applyFont="1" applyBorder="1" applyAlignment="1">
      <alignment vertical="center"/>
    </xf>
    <xf numFmtId="0" fontId="58" fillId="0" borderId="5" xfId="0" applyFont="1" applyBorder="1" applyAlignment="1">
      <alignment horizontal="left" vertical="center" wrapText="1"/>
    </xf>
    <xf numFmtId="0" fontId="59" fillId="0" borderId="5" xfId="0" applyFont="1" applyBorder="1" applyAlignment="1">
      <alignment horizontal="left" vertical="center" wrapText="1"/>
    </xf>
    <xf numFmtId="0" fontId="59" fillId="0" borderId="5" xfId="0" applyFont="1" applyBorder="1" applyAlignment="1">
      <alignment horizontal="left" vertical="center" wrapText="1" indent="1"/>
    </xf>
    <xf numFmtId="0" fontId="58" fillId="0" borderId="7" xfId="0" applyFont="1" applyBorder="1" applyAlignment="1">
      <alignment horizontal="left" vertical="center" wrapText="1"/>
    </xf>
    <xf numFmtId="0" fontId="58" fillId="0" borderId="13" xfId="0" applyFont="1" applyBorder="1" applyAlignment="1">
      <alignment horizontal="center" vertical="center" wrapText="1"/>
    </xf>
    <xf numFmtId="0" fontId="58" fillId="0" borderId="9" xfId="0" applyFont="1" applyBorder="1" applyAlignment="1">
      <alignment horizontal="center" vertical="center" wrapText="1"/>
    </xf>
    <xf numFmtId="0" fontId="10" fillId="0" borderId="0" xfId="0" applyFont="1" applyFill="1" applyBorder="1" applyAlignment="1" applyProtection="1">
      <protection locked="0"/>
    </xf>
    <xf numFmtId="0" fontId="10" fillId="0" borderId="0" xfId="0" applyFont="1" applyFill="1" applyBorder="1" applyAlignment="1" applyProtection="1">
      <alignment vertical="top"/>
      <protection locked="0"/>
    </xf>
    <xf numFmtId="0" fontId="39" fillId="4" borderId="0" xfId="0" applyFont="1" applyFill="1" applyBorder="1" applyAlignment="1">
      <alignment vertical="center" wrapText="1"/>
    </xf>
    <xf numFmtId="0" fontId="57" fillId="4" borderId="0" xfId="0" applyFont="1" applyFill="1" applyBorder="1" applyAlignment="1">
      <alignment vertical="center" wrapText="1"/>
    </xf>
    <xf numFmtId="0" fontId="40" fillId="0" borderId="0" xfId="0" applyFont="1"/>
    <xf numFmtId="0" fontId="59" fillId="0" borderId="6" xfId="0" applyFont="1" applyBorder="1" applyAlignment="1">
      <alignment horizontal="right" vertical="center"/>
    </xf>
    <xf numFmtId="0" fontId="59" fillId="0" borderId="13" xfId="0" applyFont="1" applyBorder="1" applyAlignment="1">
      <alignment horizontal="right" vertical="center"/>
    </xf>
    <xf numFmtId="0" fontId="59" fillId="0" borderId="9" xfId="0" applyFont="1" applyBorder="1" applyAlignment="1">
      <alignment horizontal="right" vertical="center"/>
    </xf>
    <xf numFmtId="43" fontId="58" fillId="0" borderId="6" xfId="0" applyNumberFormat="1" applyFont="1" applyBorder="1" applyAlignment="1">
      <alignment horizontal="right" vertical="center" wrapText="1"/>
    </xf>
    <xf numFmtId="43" fontId="59" fillId="0" borderId="6" xfId="0" applyNumberFormat="1" applyFont="1" applyBorder="1" applyAlignment="1">
      <alignment horizontal="right" vertical="center" wrapText="1"/>
    </xf>
    <xf numFmtId="43" fontId="59" fillId="0" borderId="9" xfId="0" applyNumberFormat="1" applyFont="1" applyBorder="1" applyAlignment="1">
      <alignment horizontal="right" vertical="center" wrapText="1"/>
    </xf>
    <xf numFmtId="0" fontId="60" fillId="0" borderId="9" xfId="0" applyFont="1" applyBorder="1" applyAlignment="1">
      <alignment horizontal="right" vertical="center" wrapText="1"/>
    </xf>
    <xf numFmtId="43" fontId="25" fillId="0" borderId="6" xfId="0" applyNumberFormat="1" applyFont="1" applyBorder="1" applyAlignment="1">
      <alignment horizontal="right" vertical="center" wrapText="1"/>
    </xf>
    <xf numFmtId="0" fontId="58" fillId="0" borderId="51" xfId="0" applyFont="1" applyBorder="1" applyAlignment="1">
      <alignment vertical="center"/>
    </xf>
    <xf numFmtId="43" fontId="59" fillId="0" borderId="6" xfId="0" applyNumberFormat="1" applyFont="1" applyBorder="1" applyAlignment="1">
      <alignment horizontal="right" vertical="center"/>
    </xf>
    <xf numFmtId="43" fontId="59" fillId="0" borderId="9" xfId="0" applyNumberFormat="1" applyFont="1" applyBorder="1" applyAlignment="1">
      <alignment horizontal="right" vertical="center"/>
    </xf>
    <xf numFmtId="43" fontId="58" fillId="0" borderId="6" xfId="0" applyNumberFormat="1" applyFont="1" applyBorder="1" applyAlignment="1">
      <alignment horizontal="right" vertical="center"/>
    </xf>
    <xf numFmtId="0" fontId="59" fillId="0" borderId="6" xfId="0" applyFont="1" applyBorder="1" applyAlignment="1" applyProtection="1">
      <alignment horizontal="right" vertical="center"/>
    </xf>
    <xf numFmtId="43" fontId="59" fillId="0" borderId="6" xfId="0" applyNumberFormat="1" applyFont="1" applyBorder="1" applyAlignment="1" applyProtection="1">
      <alignment horizontal="right" vertical="center"/>
    </xf>
    <xf numFmtId="43" fontId="59" fillId="0" borderId="6" xfId="0" applyNumberFormat="1" applyFont="1" applyBorder="1" applyAlignment="1" applyProtection="1">
      <alignment horizontal="right" vertical="center"/>
      <protection locked="0"/>
    </xf>
    <xf numFmtId="43" fontId="59" fillId="0" borderId="9" xfId="0" applyNumberFormat="1" applyFont="1" applyBorder="1" applyAlignment="1" applyProtection="1">
      <alignment horizontal="right" vertical="center"/>
      <protection locked="0"/>
    </xf>
    <xf numFmtId="43" fontId="59" fillId="6" borderId="6" xfId="0" applyNumberFormat="1" applyFont="1" applyFill="1" applyBorder="1" applyAlignment="1" applyProtection="1">
      <alignment horizontal="right" vertical="center"/>
    </xf>
    <xf numFmtId="43" fontId="59" fillId="0" borderId="6" xfId="0" applyNumberFormat="1" applyFont="1" applyFill="1" applyBorder="1" applyAlignment="1" applyProtection="1">
      <alignment horizontal="right" vertical="center"/>
    </xf>
    <xf numFmtId="43" fontId="25" fillId="0" borderId="6" xfId="0" applyNumberFormat="1" applyFont="1" applyBorder="1" applyAlignment="1" applyProtection="1">
      <alignment horizontal="right" vertical="center" wrapText="1"/>
      <protection locked="0"/>
    </xf>
    <xf numFmtId="43" fontId="25" fillId="0" borderId="6" xfId="0" applyNumberFormat="1" applyFont="1" applyBorder="1" applyAlignment="1" applyProtection="1">
      <alignment horizontal="right" vertical="center" wrapText="1"/>
    </xf>
    <xf numFmtId="0" fontId="0" fillId="0" borderId="0" xfId="0" applyFill="1"/>
    <xf numFmtId="0" fontId="69" fillId="0" borderId="8" xfId="0" applyFont="1" applyBorder="1" applyAlignment="1">
      <alignment horizontal="left" vertical="center"/>
    </xf>
    <xf numFmtId="0" fontId="69" fillId="0" borderId="13" xfId="0" applyFont="1" applyBorder="1" applyAlignment="1">
      <alignment horizontal="center" vertical="center"/>
    </xf>
    <xf numFmtId="0" fontId="69" fillId="0" borderId="9" xfId="0" applyFont="1" applyBorder="1" applyAlignment="1">
      <alignment horizontal="center" vertical="center"/>
    </xf>
    <xf numFmtId="0" fontId="23" fillId="0" borderId="13" xfId="0" applyFont="1" applyBorder="1" applyAlignment="1">
      <alignment horizontal="justify" vertical="center" wrapText="1"/>
    </xf>
    <xf numFmtId="0" fontId="58" fillId="6" borderId="3" xfId="0" applyFont="1" applyFill="1" applyBorder="1" applyAlignment="1">
      <alignment horizontal="center" vertical="center" wrapText="1"/>
    </xf>
    <xf numFmtId="43" fontId="23" fillId="0" borderId="9" xfId="0" applyNumberFormat="1" applyFont="1" applyBorder="1" applyAlignment="1">
      <alignment horizontal="right" vertical="center" wrapText="1"/>
    </xf>
    <xf numFmtId="43" fontId="59" fillId="0" borderId="6" xfId="0" applyNumberFormat="1" applyFont="1" applyBorder="1" applyAlignment="1" applyProtection="1">
      <alignment horizontal="right" vertical="center" wrapText="1"/>
      <protection locked="0"/>
    </xf>
    <xf numFmtId="0" fontId="25" fillId="0" borderId="13" xfId="0" applyFont="1" applyBorder="1" applyAlignment="1">
      <alignment horizontal="left" vertical="center" wrapText="1"/>
    </xf>
    <xf numFmtId="0" fontId="25" fillId="0" borderId="8" xfId="0" applyFont="1" applyBorder="1" applyAlignment="1">
      <alignment horizontal="justify" vertical="center" wrapText="1"/>
    </xf>
    <xf numFmtId="0" fontId="25" fillId="0" borderId="9" xfId="0" applyFont="1" applyBorder="1" applyAlignment="1">
      <alignment horizontal="left" vertical="center" wrapText="1"/>
    </xf>
    <xf numFmtId="43" fontId="12" fillId="0" borderId="9" xfId="0" applyNumberFormat="1" applyFont="1" applyBorder="1" applyAlignment="1">
      <alignment horizontal="justify" vertical="center" wrapText="1"/>
    </xf>
    <xf numFmtId="0" fontId="12" fillId="0" borderId="8" xfId="0" applyFont="1" applyBorder="1" applyAlignment="1">
      <alignment horizontal="justify" vertical="center" wrapText="1"/>
    </xf>
    <xf numFmtId="0" fontId="12" fillId="0" borderId="9" xfId="0" applyFont="1" applyBorder="1" applyAlignment="1">
      <alignment horizontal="justify" vertical="center" wrapText="1"/>
    </xf>
    <xf numFmtId="0" fontId="25" fillId="0" borderId="6" xfId="0" applyFont="1" applyBorder="1" applyAlignment="1">
      <alignment horizontal="justify" vertical="center" wrapText="1"/>
    </xf>
    <xf numFmtId="0" fontId="12" fillId="0" borderId="0" xfId="0" applyFont="1" applyAlignment="1">
      <alignment horizontal="justify" vertical="center" wrapText="1"/>
    </xf>
    <xf numFmtId="0" fontId="12" fillId="0" borderId="6" xfId="0" applyFont="1" applyBorder="1" applyAlignment="1">
      <alignment horizontal="justify" vertical="center" wrapText="1"/>
    </xf>
    <xf numFmtId="0" fontId="25" fillId="0" borderId="0" xfId="0" applyFont="1" applyAlignment="1">
      <alignment horizontal="justify" vertical="center" wrapText="1"/>
    </xf>
    <xf numFmtId="0" fontId="12" fillId="0" borderId="4" xfId="0" applyFont="1" applyBorder="1" applyAlignment="1">
      <alignment horizontal="left" vertical="top" wrapText="1"/>
    </xf>
    <xf numFmtId="43" fontId="12" fillId="0" borderId="6" xfId="0" applyNumberFormat="1" applyFont="1" applyBorder="1" applyAlignment="1" applyProtection="1">
      <alignment horizontal="right" vertical="center" wrapText="1"/>
      <protection locked="0"/>
    </xf>
    <xf numFmtId="0" fontId="12" fillId="0" borderId="4" xfId="0" applyFont="1" applyBorder="1" applyAlignment="1">
      <alignment horizontal="justify" vertical="center" wrapText="1"/>
    </xf>
    <xf numFmtId="43" fontId="12" fillId="0" borderId="6" xfId="0" applyNumberFormat="1" applyFont="1" applyBorder="1" applyAlignment="1">
      <alignment horizontal="right" vertical="center" wrapText="1"/>
    </xf>
    <xf numFmtId="43" fontId="12" fillId="0" borderId="9" xfId="0" applyNumberFormat="1" applyFont="1" applyBorder="1" applyAlignment="1" applyProtection="1">
      <alignment horizontal="right" vertical="center" wrapText="1"/>
      <protection locked="0"/>
    </xf>
    <xf numFmtId="0" fontId="12" fillId="0" borderId="0" xfId="0" applyFont="1" applyBorder="1" applyAlignment="1">
      <alignment horizontal="justify" vertical="center" wrapText="1"/>
    </xf>
    <xf numFmtId="43" fontId="12" fillId="0" borderId="6" xfId="0" applyNumberFormat="1" applyFont="1" applyBorder="1" applyAlignment="1">
      <alignment horizontal="justify" vertical="center" wrapText="1"/>
    </xf>
    <xf numFmtId="43" fontId="25" fillId="0" borderId="9" xfId="0" applyNumberFormat="1" applyFont="1" applyBorder="1" applyAlignment="1">
      <alignment horizontal="right" vertical="center" wrapText="1"/>
    </xf>
    <xf numFmtId="43" fontId="58" fillId="6" borderId="6" xfId="0" applyNumberFormat="1" applyFont="1" applyFill="1" applyBorder="1" applyAlignment="1">
      <alignment horizontal="right" vertical="center" wrapText="1"/>
    </xf>
    <xf numFmtId="43" fontId="68" fillId="0" borderId="4" xfId="0" applyNumberFormat="1" applyFont="1" applyBorder="1" applyAlignment="1">
      <alignment vertical="center"/>
    </xf>
    <xf numFmtId="43" fontId="69" fillId="0" borderId="4" xfId="0" applyNumberFormat="1" applyFont="1" applyBorder="1" applyAlignment="1">
      <alignment vertical="center"/>
    </xf>
    <xf numFmtId="43" fontId="69" fillId="0" borderId="6" xfId="0" applyNumberFormat="1" applyFont="1" applyBorder="1" applyAlignment="1">
      <alignment vertical="center"/>
    </xf>
    <xf numFmtId="43" fontId="69" fillId="0" borderId="4" xfId="0" applyNumberFormat="1" applyFont="1" applyBorder="1" applyAlignment="1" applyProtection="1">
      <alignment vertical="center"/>
      <protection locked="0"/>
    </xf>
    <xf numFmtId="43" fontId="69" fillId="0" borderId="4" xfId="0" applyNumberFormat="1" applyFont="1" applyBorder="1" applyAlignment="1" applyProtection="1">
      <alignment vertical="center"/>
    </xf>
    <xf numFmtId="43" fontId="68" fillId="0" borderId="4" xfId="0" applyNumberFormat="1" applyFont="1" applyBorder="1" applyAlignment="1" applyProtection="1">
      <alignment vertical="center"/>
    </xf>
    <xf numFmtId="0" fontId="68" fillId="0" borderId="9" xfId="0" applyFont="1" applyFill="1" applyBorder="1" applyAlignment="1">
      <alignment horizontal="center" vertical="center" wrapText="1"/>
    </xf>
    <xf numFmtId="43" fontId="58" fillId="0" borderId="4" xfId="0" applyNumberFormat="1" applyFont="1" applyBorder="1" applyAlignment="1">
      <alignment horizontal="right" wrapText="1"/>
    </xf>
    <xf numFmtId="43" fontId="58" fillId="0" borderId="6" xfId="0" applyNumberFormat="1" applyFont="1" applyBorder="1" applyAlignment="1">
      <alignment horizontal="right" wrapText="1"/>
    </xf>
    <xf numFmtId="43" fontId="58" fillId="0" borderId="4" xfId="0" applyNumberFormat="1" applyFont="1" applyBorder="1" applyAlignment="1" applyProtection="1">
      <alignment horizontal="right" wrapText="1"/>
      <protection locked="0"/>
    </xf>
    <xf numFmtId="43" fontId="58" fillId="0" borderId="6" xfId="0" applyNumberFormat="1" applyFont="1" applyBorder="1" applyAlignment="1" applyProtection="1">
      <alignment horizontal="right" wrapText="1"/>
      <protection locked="0"/>
    </xf>
    <xf numFmtId="0" fontId="25" fillId="0" borderId="50" xfId="0" applyFont="1" applyBorder="1" applyAlignment="1">
      <alignment horizontal="justify" vertical="center" wrapText="1"/>
    </xf>
    <xf numFmtId="43" fontId="25" fillId="0" borderId="3" xfId="0" applyNumberFormat="1" applyFont="1" applyBorder="1" applyAlignment="1">
      <alignment horizontal="right" vertical="center" wrapText="1"/>
    </xf>
    <xf numFmtId="0" fontId="12" fillId="0" borderId="2" xfId="0" applyFont="1" applyBorder="1" applyAlignment="1">
      <alignment horizontal="justify" vertical="center" wrapText="1"/>
    </xf>
    <xf numFmtId="0" fontId="25" fillId="0" borderId="3" xfId="0" applyFont="1" applyBorder="1" applyAlignment="1">
      <alignment horizontal="justify" vertical="center" wrapText="1"/>
    </xf>
    <xf numFmtId="0" fontId="59" fillId="0" borderId="8" xfId="0" applyFont="1" applyBorder="1" applyAlignment="1">
      <alignment horizontal="left" vertical="center"/>
    </xf>
    <xf numFmtId="0" fontId="59" fillId="0" borderId="52" xfId="0" applyFont="1" applyBorder="1" applyAlignment="1">
      <alignment horizontal="left" vertical="justify"/>
    </xf>
    <xf numFmtId="43" fontId="69" fillId="0" borderId="13" xfId="0" applyNumberFormat="1" applyFont="1" applyBorder="1" applyAlignment="1" applyProtection="1">
      <alignment vertical="center"/>
      <protection locked="0"/>
    </xf>
    <xf numFmtId="43" fontId="69" fillId="0" borderId="13" xfId="0" applyNumberFormat="1" applyFont="1" applyBorder="1" applyAlignment="1" applyProtection="1">
      <alignment vertical="center"/>
    </xf>
    <xf numFmtId="43" fontId="69" fillId="0" borderId="9" xfId="0" applyNumberFormat="1" applyFont="1" applyBorder="1" applyAlignment="1">
      <alignment vertical="center"/>
    </xf>
    <xf numFmtId="0" fontId="12" fillId="0" borderId="6" xfId="0" applyFont="1" applyBorder="1" applyAlignment="1">
      <alignment horizontal="center" vertical="center" wrapText="1"/>
    </xf>
    <xf numFmtId="0" fontId="25" fillId="0" borderId="0" xfId="0" applyFont="1" applyFill="1" applyAlignment="1" applyProtection="1">
      <alignment vertical="center"/>
    </xf>
    <xf numFmtId="0" fontId="53" fillId="0" borderId="0" xfId="0" applyFont="1" applyFill="1"/>
    <xf numFmtId="43" fontId="12" fillId="0" borderId="6" xfId="0" applyNumberFormat="1" applyFont="1" applyBorder="1" applyAlignment="1">
      <alignmen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43" fontId="12" fillId="0" borderId="6" xfId="0" applyNumberFormat="1" applyFont="1" applyBorder="1" applyAlignment="1" applyProtection="1">
      <alignment vertical="center"/>
      <protection locked="0"/>
    </xf>
    <xf numFmtId="0" fontId="25" fillId="0" borderId="5" xfId="0" applyFont="1" applyBorder="1" applyAlignment="1">
      <alignment horizontal="justify" vertical="center"/>
    </xf>
    <xf numFmtId="0" fontId="25" fillId="0" borderId="6" xfId="0" applyFont="1" applyBorder="1" applyAlignment="1">
      <alignment horizontal="justify" vertical="center"/>
    </xf>
    <xf numFmtId="43" fontId="25" fillId="0" borderId="6" xfId="0" applyNumberFormat="1" applyFont="1" applyBorder="1" applyAlignment="1" applyProtection="1">
      <alignment vertical="center"/>
    </xf>
    <xf numFmtId="43" fontId="12" fillId="0" borderId="6" xfId="0" applyNumberFormat="1" applyFont="1" applyBorder="1" applyAlignment="1" applyProtection="1">
      <alignment vertical="center"/>
    </xf>
    <xf numFmtId="43" fontId="25" fillId="0" borderId="6" xfId="0" applyNumberFormat="1" applyFont="1" applyBorder="1" applyAlignment="1" applyProtection="1">
      <alignment vertical="center"/>
      <protection locked="0"/>
    </xf>
    <xf numFmtId="0" fontId="12" fillId="0" borderId="7" xfId="0" applyFont="1" applyBorder="1" applyAlignment="1">
      <alignment horizontal="left" vertical="center"/>
    </xf>
    <xf numFmtId="0" fontId="12" fillId="0" borderId="9" xfId="0" applyFont="1" applyBorder="1" applyAlignment="1">
      <alignment horizontal="left" vertical="center"/>
    </xf>
    <xf numFmtId="43" fontId="12" fillId="0" borderId="9" xfId="0" applyNumberFormat="1" applyFont="1" applyBorder="1" applyAlignment="1" applyProtection="1">
      <alignment vertical="center"/>
      <protection locked="0"/>
    </xf>
    <xf numFmtId="43" fontId="12" fillId="0" borderId="9" xfId="0" applyNumberFormat="1" applyFont="1" applyBorder="1" applyAlignment="1">
      <alignment vertical="center"/>
    </xf>
    <xf numFmtId="0" fontId="12" fillId="0" borderId="0" xfId="0" applyFont="1" applyBorder="1" applyAlignment="1">
      <alignment horizontal="left" vertical="center"/>
    </xf>
    <xf numFmtId="43" fontId="12" fillId="0" borderId="0" xfId="0" applyNumberFormat="1" applyFont="1" applyBorder="1" applyAlignment="1" applyProtection="1">
      <alignment vertical="center"/>
      <protection locked="0"/>
    </xf>
    <xf numFmtId="43" fontId="12" fillId="0" borderId="0" xfId="0" applyNumberFormat="1" applyFont="1" applyBorder="1" applyAlignment="1">
      <alignment vertical="center"/>
    </xf>
    <xf numFmtId="0" fontId="69" fillId="0" borderId="7" xfId="0" applyFont="1" applyBorder="1" applyAlignment="1">
      <alignment horizontal="left" vertical="center"/>
    </xf>
    <xf numFmtId="0" fontId="69" fillId="0" borderId="0" xfId="0" applyFont="1" applyBorder="1" applyAlignment="1">
      <alignment horizontal="left" vertical="center"/>
    </xf>
    <xf numFmtId="41" fontId="59" fillId="0" borderId="6" xfId="0" applyNumberFormat="1" applyFont="1" applyBorder="1" applyAlignment="1" applyProtection="1">
      <alignment vertical="center" wrapText="1"/>
      <protection locked="0"/>
    </xf>
    <xf numFmtId="0" fontId="41" fillId="0" borderId="0" xfId="0" applyFont="1" applyFill="1" applyAlignment="1" applyProtection="1">
      <alignment wrapText="1"/>
    </xf>
    <xf numFmtId="43" fontId="59" fillId="0" borderId="9" xfId="0" applyNumberFormat="1" applyFont="1" applyBorder="1" applyAlignment="1" applyProtection="1">
      <alignment horizontal="right" vertical="center"/>
    </xf>
    <xf numFmtId="43" fontId="58" fillId="0" borderId="6" xfId="0" applyNumberFormat="1" applyFont="1" applyBorder="1" applyAlignment="1" applyProtection="1">
      <alignment horizontal="right" vertical="center"/>
    </xf>
    <xf numFmtId="43" fontId="58" fillId="0" borderId="6" xfId="0" applyNumberFormat="1" applyFont="1" applyFill="1" applyBorder="1" applyAlignment="1">
      <alignment horizontal="right" vertical="center" wrapText="1"/>
    </xf>
    <xf numFmtId="43" fontId="25" fillId="0" borderId="9" xfId="0" applyNumberFormat="1" applyFont="1" applyFill="1" applyBorder="1" applyAlignment="1">
      <alignment horizontal="right" vertical="center" wrapText="1"/>
    </xf>
    <xf numFmtId="43" fontId="12" fillId="0" borderId="9" xfId="0" applyNumberFormat="1" applyFont="1" applyBorder="1" applyAlignment="1" applyProtection="1">
      <alignment vertical="center"/>
    </xf>
    <xf numFmtId="41" fontId="59" fillId="0" borderId="6" xfId="0" applyNumberFormat="1" applyFont="1" applyBorder="1" applyAlignment="1">
      <alignment vertical="center" wrapText="1"/>
    </xf>
    <xf numFmtId="41" fontId="59" fillId="0" borderId="6" xfId="0" applyNumberFormat="1" applyFont="1" applyBorder="1" applyAlignment="1">
      <alignment horizontal="right" vertical="center"/>
    </xf>
    <xf numFmtId="41" fontId="59" fillId="6" borderId="6" xfId="0" applyNumberFormat="1" applyFont="1" applyFill="1" applyBorder="1" applyAlignment="1">
      <alignment horizontal="right" vertical="center" wrapText="1"/>
    </xf>
    <xf numFmtId="41" fontId="58" fillId="0" borderId="6" xfId="0" applyNumberFormat="1" applyFont="1" applyBorder="1" applyAlignment="1">
      <alignment horizontal="right" vertical="center" wrapText="1"/>
    </xf>
    <xf numFmtId="41" fontId="58" fillId="0" borderId="6" xfId="0" applyNumberFormat="1" applyFont="1" applyBorder="1" applyAlignment="1">
      <alignment horizontal="right" vertical="center"/>
    </xf>
    <xf numFmtId="41" fontId="58" fillId="0" borderId="6" xfId="0" applyNumberFormat="1" applyFont="1" applyBorder="1" applyAlignment="1">
      <alignment vertical="center" wrapText="1"/>
    </xf>
    <xf numFmtId="41" fontId="58" fillId="0" borderId="6" xfId="0" applyNumberFormat="1" applyFont="1" applyBorder="1" applyAlignment="1" applyProtection="1">
      <alignment vertical="center" wrapText="1"/>
      <protection locked="0"/>
    </xf>
    <xf numFmtId="41" fontId="59" fillId="2" borderId="6" xfId="0" applyNumberFormat="1" applyFont="1" applyFill="1" applyBorder="1" applyAlignment="1" applyProtection="1">
      <alignment vertical="center" wrapText="1"/>
    </xf>
    <xf numFmtId="41" fontId="59" fillId="0" borderId="6" xfId="0" applyNumberFormat="1" applyFont="1" applyFill="1" applyBorder="1" applyAlignment="1">
      <alignment horizontal="right" vertical="center" wrapText="1"/>
    </xf>
    <xf numFmtId="0" fontId="68" fillId="0" borderId="6" xfId="0" applyFont="1" applyFill="1" applyBorder="1" applyAlignment="1">
      <alignment horizontal="center" vertical="center"/>
    </xf>
    <xf numFmtId="0" fontId="68" fillId="0" borderId="6" xfId="0" applyFont="1" applyFill="1" applyBorder="1" applyAlignment="1">
      <alignment horizontal="center" vertical="center" wrapText="1"/>
    </xf>
    <xf numFmtId="0" fontId="68" fillId="0" borderId="4" xfId="0" applyFont="1" applyFill="1" applyBorder="1" applyAlignment="1">
      <alignment horizontal="center" vertical="center"/>
    </xf>
    <xf numFmtId="43" fontId="58" fillId="0" borderId="6" xfId="0" applyNumberFormat="1" applyFont="1" applyFill="1" applyBorder="1" applyAlignment="1" applyProtection="1">
      <alignment horizontal="right" vertical="center" wrapText="1"/>
      <protection locked="0"/>
    </xf>
    <xf numFmtId="0" fontId="70" fillId="0" borderId="0" xfId="0" applyFont="1" applyAlignment="1" applyProtection="1">
      <protection locked="0"/>
    </xf>
    <xf numFmtId="0" fontId="71" fillId="0" borderId="0" xfId="0" applyFont="1" applyAlignment="1" applyProtection="1">
      <protection locked="0"/>
    </xf>
    <xf numFmtId="0" fontId="70" fillId="0" borderId="0" xfId="0" applyFont="1" applyProtection="1">
      <protection locked="0"/>
    </xf>
    <xf numFmtId="0" fontId="72" fillId="0" borderId="0" xfId="0" applyFont="1" applyFill="1" applyProtection="1">
      <protection locked="0"/>
    </xf>
    <xf numFmtId="0" fontId="71" fillId="0" borderId="0" xfId="0" applyFont="1" applyProtection="1">
      <protection locked="0"/>
    </xf>
    <xf numFmtId="0" fontId="65" fillId="0" borderId="3" xfId="0" applyFont="1" applyBorder="1" applyAlignment="1">
      <alignment horizontal="center" vertical="center"/>
    </xf>
    <xf numFmtId="43" fontId="59" fillId="0" borderId="4" xfId="0" applyNumberFormat="1" applyFont="1" applyBorder="1" applyAlignment="1" applyProtection="1">
      <alignment horizontal="right" vertical="center"/>
      <protection locked="0"/>
    </xf>
    <xf numFmtId="43" fontId="59" fillId="0" borderId="4" xfId="0" applyNumberFormat="1" applyFont="1" applyBorder="1" applyAlignment="1" applyProtection="1">
      <alignment horizontal="right" vertical="center"/>
    </xf>
    <xf numFmtId="0" fontId="59" fillId="0" borderId="52" xfId="0" applyFont="1" applyBorder="1" applyAlignment="1">
      <alignment horizontal="left" vertical="center"/>
    </xf>
    <xf numFmtId="0" fontId="12" fillId="0" borderId="3" xfId="0" applyFont="1" applyBorder="1" applyAlignment="1">
      <alignment horizontal="center" vertical="center" wrapText="1"/>
    </xf>
    <xf numFmtId="0" fontId="32" fillId="0" borderId="0" xfId="0" applyFont="1" applyProtection="1">
      <protection locked="0"/>
    </xf>
    <xf numFmtId="0" fontId="6" fillId="0" borderId="8" xfId="0" applyFont="1" applyFill="1" applyBorder="1" applyAlignment="1" applyProtection="1">
      <alignment horizontal="center" vertical="top"/>
      <protection locked="0"/>
    </xf>
    <xf numFmtId="0" fontId="5" fillId="0" borderId="0" xfId="0" applyFont="1" applyFill="1" applyBorder="1" applyAlignment="1" applyProtection="1">
      <alignment horizontal="left" wrapText="1"/>
      <protection locked="0"/>
    </xf>
    <xf numFmtId="0" fontId="58" fillId="0" borderId="5" xfId="0" applyFont="1" applyBorder="1" applyAlignment="1">
      <alignment horizontal="justify" vertical="center" wrapText="1"/>
    </xf>
    <xf numFmtId="0" fontId="58" fillId="0" borderId="6" xfId="0" applyFont="1" applyBorder="1" applyAlignment="1">
      <alignment horizontal="justify" vertical="center" wrapText="1"/>
    </xf>
    <xf numFmtId="0" fontId="58" fillId="4" borderId="9" xfId="0" applyFont="1" applyFill="1" applyBorder="1" applyAlignment="1">
      <alignment horizontal="center" vertical="center" wrapText="1"/>
    </xf>
    <xf numFmtId="0" fontId="59" fillId="0" borderId="5" xfId="0" applyFont="1" applyBorder="1" applyAlignment="1">
      <alignment horizontal="justify" vertical="center" wrapText="1"/>
    </xf>
    <xf numFmtId="0" fontId="59" fillId="0" borderId="6" xfId="0" applyFont="1" applyBorder="1" applyAlignment="1">
      <alignment horizontal="justify" vertical="center" wrapText="1"/>
    </xf>
    <xf numFmtId="0" fontId="59" fillId="0" borderId="0" xfId="0" applyFont="1" applyBorder="1" applyAlignment="1">
      <alignment horizontal="left" vertical="center"/>
    </xf>
    <xf numFmtId="0" fontId="59" fillId="0" borderId="51" xfId="0" applyFont="1" applyBorder="1" applyAlignment="1">
      <alignment horizontal="left" vertical="center"/>
    </xf>
    <xf numFmtId="0" fontId="59" fillId="0" borderId="5" xfId="0" applyFont="1" applyBorder="1" applyAlignment="1">
      <alignment horizontal="left" vertical="center"/>
    </xf>
    <xf numFmtId="0" fontId="59" fillId="0" borderId="0" xfId="0" applyFont="1" applyBorder="1" applyAlignment="1">
      <alignment vertical="center"/>
    </xf>
    <xf numFmtId="0" fontId="59" fillId="0" borderId="51" xfId="0" applyFont="1" applyBorder="1" applyAlignment="1">
      <alignment vertical="center"/>
    </xf>
    <xf numFmtId="0" fontId="59" fillId="0" borderId="51" xfId="0" applyFont="1" applyBorder="1" applyAlignment="1">
      <alignment horizontal="left" vertical="justify"/>
    </xf>
    <xf numFmtId="0" fontId="3" fillId="0" borderId="48" xfId="0" applyFont="1" applyFill="1" applyBorder="1" applyAlignment="1" applyProtection="1">
      <alignment horizontal="center" vertical="center" wrapText="1"/>
      <protection locked="0"/>
    </xf>
    <xf numFmtId="0" fontId="25" fillId="0" borderId="9" xfId="0" applyFont="1" applyFill="1" applyBorder="1" applyAlignment="1">
      <alignment horizontal="center" vertical="center" wrapText="1"/>
    </xf>
    <xf numFmtId="0" fontId="58" fillId="6" borderId="12" xfId="0" applyFont="1" applyFill="1" applyBorder="1" applyAlignment="1">
      <alignment horizontal="center" vertical="center" wrapText="1"/>
    </xf>
    <xf numFmtId="0" fontId="58" fillId="6" borderId="50" xfId="0" applyFont="1" applyFill="1" applyBorder="1" applyAlignment="1">
      <alignment horizontal="center" vertical="center" wrapText="1"/>
    </xf>
    <xf numFmtId="0" fontId="58" fillId="6" borderId="13" xfId="0" applyFont="1" applyFill="1" applyBorder="1" applyAlignment="1">
      <alignment horizontal="center" vertical="center" wrapText="1"/>
    </xf>
    <xf numFmtId="0" fontId="32" fillId="0" borderId="0" xfId="0" applyFont="1" applyAlignment="1" applyProtection="1">
      <alignment horizontal="center"/>
      <protection locked="0"/>
    </xf>
    <xf numFmtId="0" fontId="33" fillId="0" borderId="7"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2" fillId="0" borderId="0" xfId="0" applyFont="1" applyFill="1" applyAlignment="1">
      <alignment horizontal="center"/>
    </xf>
    <xf numFmtId="0" fontId="33" fillId="0" borderId="2" xfId="0" applyFont="1" applyFill="1" applyBorder="1" applyAlignment="1">
      <alignment horizontal="center" vertical="center"/>
    </xf>
    <xf numFmtId="0" fontId="58" fillId="0" borderId="5" xfId="0" applyFont="1" applyBorder="1" applyAlignment="1">
      <alignment vertical="center"/>
    </xf>
    <xf numFmtId="0" fontId="59" fillId="0" borderId="5" xfId="0" applyFont="1" applyBorder="1" applyAlignment="1">
      <alignment vertical="center"/>
    </xf>
    <xf numFmtId="0" fontId="59" fillId="0" borderId="6" xfId="0" applyFont="1" applyBorder="1" applyAlignment="1">
      <alignment horizontal="left" vertical="center" indent="1"/>
    </xf>
    <xf numFmtId="0" fontId="58" fillId="0" borderId="6" xfId="0" applyFont="1" applyBorder="1" applyAlignment="1">
      <alignment vertical="center"/>
    </xf>
    <xf numFmtId="0" fontId="58" fillId="0" borderId="5" xfId="0" applyFont="1" applyBorder="1" applyAlignment="1">
      <alignment vertical="center" wrapText="1"/>
    </xf>
    <xf numFmtId="0" fontId="57" fillId="4" borderId="0" xfId="0" applyFont="1" applyFill="1" applyBorder="1" applyAlignment="1">
      <alignment horizontal="center" vertical="center" wrapText="1"/>
    </xf>
    <xf numFmtId="0" fontId="59" fillId="0" borderId="5" xfId="0" applyFont="1" applyBorder="1" applyAlignment="1">
      <alignment vertical="center" wrapText="1"/>
    </xf>
    <xf numFmtId="0" fontId="16" fillId="0" borderId="15" xfId="0" applyFont="1" applyFill="1" applyBorder="1" applyAlignment="1" applyProtection="1">
      <alignment vertical="center"/>
      <protection locked="0"/>
    </xf>
    <xf numFmtId="3" fontId="3" fillId="0" borderId="9" xfId="0" applyNumberFormat="1" applyFont="1" applyBorder="1" applyAlignment="1" applyProtection="1">
      <alignment horizontal="right" vertical="center" wrapText="1"/>
    </xf>
    <xf numFmtId="0" fontId="11" fillId="0" borderId="10"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4" fontId="11" fillId="0" borderId="10" xfId="0" applyNumberFormat="1" applyFont="1" applyBorder="1" applyAlignment="1" applyProtection="1">
      <alignment vertical="center"/>
      <protection locked="0"/>
    </xf>
    <xf numFmtId="4" fontId="11" fillId="0" borderId="12" xfId="0" applyNumberFormat="1" applyFont="1" applyBorder="1" applyAlignment="1" applyProtection="1">
      <alignment vertical="center"/>
      <protection locked="0"/>
    </xf>
    <xf numFmtId="0" fontId="6" fillId="0" borderId="0" xfId="0" applyFont="1" applyAlignment="1">
      <alignment horizontal="center"/>
    </xf>
    <xf numFmtId="0" fontId="74" fillId="0" borderId="13" xfId="0" applyFont="1" applyBorder="1" applyAlignment="1">
      <alignment horizontal="justify" vertical="center" wrapText="1"/>
    </xf>
    <xf numFmtId="0" fontId="74" fillId="0" borderId="9" xfId="0" applyFont="1" applyBorder="1" applyAlignment="1">
      <alignment horizontal="justify" vertical="center" wrapText="1"/>
    </xf>
    <xf numFmtId="0" fontId="74" fillId="6" borderId="13" xfId="0" applyFont="1" applyFill="1" applyBorder="1" applyAlignment="1">
      <alignment horizontal="justify" vertical="center" wrapText="1"/>
    </xf>
    <xf numFmtId="0" fontId="74" fillId="6" borderId="9" xfId="0" applyFont="1" applyFill="1" applyBorder="1" applyAlignment="1">
      <alignment horizontal="justify" vertical="center" wrapText="1"/>
    </xf>
    <xf numFmtId="0" fontId="74" fillId="6" borderId="6" xfId="0" applyFont="1" applyFill="1" applyBorder="1" applyAlignment="1">
      <alignment horizontal="justify" vertical="center" wrapText="1"/>
    </xf>
    <xf numFmtId="0" fontId="74" fillId="0" borderId="6" xfId="0" applyFont="1" applyBorder="1" applyAlignment="1">
      <alignment horizontal="justify" vertical="center" wrapText="1"/>
    </xf>
    <xf numFmtId="0" fontId="3" fillId="0" borderId="0" xfId="0" applyFont="1" applyFill="1" applyBorder="1" applyAlignment="1" applyProtection="1">
      <alignment horizontal="center" vertical="center"/>
      <protection locked="0"/>
    </xf>
    <xf numFmtId="0" fontId="1" fillId="0" borderId="0"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3" fillId="0" borderId="50" xfId="0" applyFont="1" applyFill="1" applyBorder="1" applyAlignment="1" applyProtection="1">
      <alignment horizontal="center" vertical="center" wrapText="1"/>
      <protection locked="0"/>
    </xf>
    <xf numFmtId="49" fontId="3" fillId="4" borderId="13" xfId="0" applyNumberFormat="1" applyFont="1" applyFill="1" applyBorder="1" applyAlignment="1" applyProtection="1">
      <alignment horizontal="center" vertical="center" wrapText="1"/>
      <protection locked="0"/>
    </xf>
    <xf numFmtId="4" fontId="3" fillId="0" borderId="4" xfId="0" applyNumberFormat="1" applyFont="1" applyFill="1" applyBorder="1" applyAlignment="1" applyProtection="1">
      <alignment horizontal="right" vertical="center" wrapText="1"/>
      <protection locked="0"/>
    </xf>
    <xf numFmtId="4" fontId="3" fillId="0" borderId="4" xfId="0" applyNumberFormat="1" applyFont="1" applyFill="1" applyBorder="1" applyAlignment="1" applyProtection="1">
      <alignment horizontal="right" vertical="center" wrapText="1"/>
    </xf>
    <xf numFmtId="3" fontId="1" fillId="0" borderId="4" xfId="0" applyNumberFormat="1" applyFont="1" applyBorder="1" applyAlignment="1" applyProtection="1">
      <alignment horizontal="right" vertical="center" wrapText="1"/>
      <protection locked="0"/>
    </xf>
    <xf numFmtId="3" fontId="1" fillId="0" borderId="4" xfId="0" applyNumberFormat="1" applyFont="1" applyBorder="1" applyAlignment="1" applyProtection="1">
      <alignment horizontal="right" vertical="center" wrapText="1"/>
    </xf>
    <xf numFmtId="3" fontId="1" fillId="0" borderId="4" xfId="0" applyNumberFormat="1" applyFont="1" applyBorder="1" applyAlignment="1" applyProtection="1">
      <alignment horizontal="right" vertical="center"/>
      <protection locked="0"/>
    </xf>
    <xf numFmtId="3" fontId="1" fillId="0" borderId="13" xfId="0" applyNumberFormat="1" applyFont="1" applyBorder="1" applyAlignment="1" applyProtection="1">
      <alignment horizontal="right" vertical="center" wrapText="1"/>
      <protection locked="0"/>
    </xf>
    <xf numFmtId="3" fontId="1" fillId="0" borderId="13" xfId="0" applyNumberFormat="1" applyFont="1" applyBorder="1" applyAlignment="1" applyProtection="1">
      <alignment horizontal="right" vertical="center" wrapText="1"/>
    </xf>
    <xf numFmtId="3" fontId="3" fillId="0" borderId="13" xfId="0" applyNumberFormat="1" applyFont="1" applyBorder="1" applyAlignment="1" applyProtection="1">
      <alignment horizontal="right" vertical="center" wrapText="1"/>
    </xf>
    <xf numFmtId="0" fontId="33" fillId="0" borderId="57" xfId="0" applyFont="1" applyBorder="1" applyAlignment="1">
      <alignment horizontal="center" vertical="center"/>
    </xf>
    <xf numFmtId="0" fontId="37" fillId="0" borderId="57" xfId="0" applyFont="1" applyFill="1" applyBorder="1" applyAlignment="1">
      <alignment horizontal="center" vertical="center"/>
    </xf>
    <xf numFmtId="0" fontId="33" fillId="0" borderId="57" xfId="0" applyFont="1" applyFill="1" applyBorder="1" applyAlignment="1">
      <alignment horizontal="center" vertical="center"/>
    </xf>
    <xf numFmtId="0" fontId="33" fillId="0" borderId="57" xfId="0" applyFont="1" applyBorder="1" applyAlignment="1">
      <alignment horizontal="right" vertical="center"/>
    </xf>
    <xf numFmtId="0" fontId="69" fillId="0" borderId="5" xfId="0" applyFont="1" applyBorder="1" applyAlignment="1">
      <alignment horizontal="left" vertical="center"/>
    </xf>
    <xf numFmtId="0" fontId="68" fillId="0" borderId="9" xfId="0" applyFont="1" applyFill="1" applyBorder="1" applyAlignment="1">
      <alignment horizontal="center" vertical="center"/>
    </xf>
    <xf numFmtId="0" fontId="68" fillId="0" borderId="5" xfId="0" applyFont="1" applyFill="1" applyBorder="1" applyAlignment="1">
      <alignment horizontal="center" vertical="center"/>
    </xf>
    <xf numFmtId="0" fontId="25" fillId="0" borderId="9" xfId="0" applyFont="1" applyFill="1" applyBorder="1" applyAlignment="1">
      <alignment horizontal="center" vertical="center" wrapText="1"/>
    </xf>
    <xf numFmtId="0" fontId="75" fillId="0" borderId="9" xfId="0" applyFont="1" applyFill="1" applyBorder="1" applyAlignment="1">
      <alignment horizontal="center" vertical="center" wrapText="1"/>
    </xf>
    <xf numFmtId="0" fontId="21" fillId="0" borderId="40" xfId="0" applyFont="1" applyFill="1" applyBorder="1" applyAlignment="1" applyProtection="1">
      <alignment horizontal="center" vertical="center" wrapText="1"/>
      <protection locked="0"/>
    </xf>
    <xf numFmtId="0" fontId="6" fillId="0" borderId="5" xfId="0" applyFont="1" applyBorder="1" applyAlignment="1" applyProtection="1">
      <alignment horizontal="justify" vertical="top" wrapText="1"/>
      <protection locked="0"/>
    </xf>
    <xf numFmtId="0" fontId="6" fillId="0" borderId="0" xfId="0" applyFont="1" applyBorder="1" applyAlignment="1" applyProtection="1">
      <alignment horizontal="justify" vertical="top" wrapText="1"/>
      <protection locked="0"/>
    </xf>
    <xf numFmtId="0" fontId="27" fillId="0" borderId="40"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3" fontId="5" fillId="0" borderId="17" xfId="12" applyFont="1" applyFill="1" applyBorder="1" applyAlignment="1" applyProtection="1">
      <alignment horizontal="right" vertical="center"/>
      <protection locked="0"/>
    </xf>
    <xf numFmtId="43" fontId="5" fillId="0" borderId="16" xfId="12" applyFont="1" applyFill="1" applyBorder="1" applyAlignment="1" applyProtection="1">
      <alignment horizontal="right" vertical="center"/>
      <protection locked="0"/>
    </xf>
    <xf numFmtId="43" fontId="16" fillId="0" borderId="15" xfId="12" applyFont="1" applyFill="1" applyBorder="1" applyAlignment="1" applyProtection="1">
      <alignment horizontal="justify" vertical="center"/>
      <protection locked="0"/>
    </xf>
    <xf numFmtId="43" fontId="16" fillId="0" borderId="16" xfId="12" applyFont="1" applyFill="1" applyBorder="1" applyAlignment="1" applyProtection="1">
      <alignment horizontal="justify" vertical="center"/>
      <protection locked="0"/>
    </xf>
    <xf numFmtId="43" fontId="16" fillId="0" borderId="21" xfId="12" applyFont="1" applyFill="1" applyBorder="1" applyAlignment="1" applyProtection="1">
      <alignment horizontal="justify" vertical="center"/>
      <protection locked="0"/>
    </xf>
    <xf numFmtId="4" fontId="19" fillId="0" borderId="46" xfId="0" applyNumberFormat="1" applyFont="1" applyFill="1" applyBorder="1" applyAlignment="1" applyProtection="1">
      <alignment horizontal="right" vertical="center"/>
    </xf>
    <xf numFmtId="0" fontId="39" fillId="7" borderId="13" xfId="0" applyFont="1" applyFill="1" applyBorder="1" applyAlignment="1">
      <alignment horizontal="center" vertical="center"/>
    </xf>
    <xf numFmtId="0" fontId="39" fillId="7" borderId="9" xfId="0" applyFont="1" applyFill="1" applyBorder="1" applyAlignment="1">
      <alignment horizontal="center" vertical="center" wrapText="1"/>
    </xf>
    <xf numFmtId="0" fontId="39" fillId="7" borderId="9" xfId="0" applyFont="1" applyFill="1" applyBorder="1" applyAlignment="1">
      <alignment horizontal="center" vertical="center"/>
    </xf>
    <xf numFmtId="0" fontId="56" fillId="0" borderId="58" xfId="0" applyFont="1" applyBorder="1" applyAlignment="1">
      <alignment horizontal="justify" vertical="center"/>
    </xf>
    <xf numFmtId="0" fontId="56" fillId="0" borderId="59" xfId="0" applyFont="1" applyBorder="1" applyAlignment="1">
      <alignment horizontal="center" vertical="center" wrapText="1"/>
    </xf>
    <xf numFmtId="0" fontId="56" fillId="0" borderId="59" xfId="0" applyFont="1" applyBorder="1" applyAlignment="1">
      <alignment horizontal="center" vertical="center"/>
    </xf>
    <xf numFmtId="0" fontId="57" fillId="0" borderId="58" xfId="0" applyFont="1" applyBorder="1" applyAlignment="1">
      <alignment horizontal="justify" vertical="center"/>
    </xf>
    <xf numFmtId="43" fontId="56" fillId="0" borderId="59" xfId="12" applyFont="1" applyBorder="1" applyAlignment="1">
      <alignment horizontal="center" vertical="center" wrapText="1"/>
    </xf>
    <xf numFmtId="0" fontId="56" fillId="2" borderId="59" xfId="0" applyFont="1" applyFill="1" applyBorder="1" applyAlignment="1" applyProtection="1">
      <alignment horizontal="center" vertical="center" wrapText="1"/>
    </xf>
    <xf numFmtId="0" fontId="56" fillId="2" borderId="59" xfId="0" applyFont="1" applyFill="1" applyBorder="1" applyAlignment="1" applyProtection="1">
      <alignment horizontal="center" vertical="center"/>
    </xf>
    <xf numFmtId="43" fontId="56" fillId="0" borderId="59" xfId="12" applyFont="1" applyBorder="1" applyAlignment="1">
      <alignment horizontal="center" vertical="center"/>
    </xf>
    <xf numFmtId="0" fontId="76" fillId="0" borderId="58" xfId="0" applyFont="1" applyBorder="1" applyAlignment="1">
      <alignment horizontal="justify" vertical="center"/>
    </xf>
    <xf numFmtId="43" fontId="65" fillId="0" borderId="59" xfId="12" applyFont="1" applyBorder="1" applyAlignment="1" applyProtection="1">
      <alignment horizontal="center" vertical="center" wrapText="1"/>
      <protection locked="0"/>
    </xf>
    <xf numFmtId="0" fontId="65" fillId="2" borderId="59" xfId="0" applyFont="1" applyFill="1" applyBorder="1" applyAlignment="1" applyProtection="1">
      <alignment horizontal="center" vertical="center" wrapText="1"/>
    </xf>
    <xf numFmtId="0" fontId="65" fillId="2" borderId="59" xfId="0" applyFont="1" applyFill="1" applyBorder="1" applyAlignment="1" applyProtection="1">
      <alignment horizontal="center" vertical="center"/>
    </xf>
    <xf numFmtId="0" fontId="56" fillId="0" borderId="59" xfId="0" applyFont="1" applyBorder="1" applyAlignment="1">
      <alignment horizontal="justify" vertical="center" wrapText="1"/>
    </xf>
    <xf numFmtId="0" fontId="56" fillId="0" borderId="59" xfId="0" applyFont="1" applyBorder="1" applyAlignment="1">
      <alignment horizontal="justify" vertical="center"/>
    </xf>
    <xf numFmtId="0" fontId="56" fillId="2" borderId="59" xfId="0" applyFont="1" applyFill="1" applyBorder="1" applyAlignment="1">
      <alignment horizontal="center" vertical="center" wrapText="1"/>
    </xf>
    <xf numFmtId="0" fontId="56" fillId="2" borderId="59" xfId="0" applyFont="1" applyFill="1" applyBorder="1" applyAlignment="1">
      <alignment horizontal="center" vertical="center"/>
    </xf>
    <xf numFmtId="0" fontId="65" fillId="2" borderId="59" xfId="0" applyFont="1" applyFill="1" applyBorder="1" applyAlignment="1">
      <alignment horizontal="center" vertical="center" wrapText="1"/>
    </xf>
    <xf numFmtId="0" fontId="65" fillId="2" borderId="59" xfId="0" applyFont="1" applyFill="1" applyBorder="1" applyAlignment="1">
      <alignment horizontal="center" vertical="center"/>
    </xf>
    <xf numFmtId="43" fontId="65" fillId="0" borderId="59" xfId="12" applyFont="1" applyBorder="1" applyAlignment="1" applyProtection="1">
      <alignment horizontal="center" vertical="center"/>
      <protection locked="0"/>
    </xf>
    <xf numFmtId="0" fontId="65" fillId="0" borderId="59" xfId="0" applyFont="1" applyBorder="1" applyAlignment="1">
      <alignment horizontal="center" vertical="center" wrapText="1"/>
    </xf>
    <xf numFmtId="0" fontId="65" fillId="0" borderId="59" xfId="0" applyFont="1" applyBorder="1" applyAlignment="1">
      <alignment horizontal="center" vertical="center"/>
    </xf>
    <xf numFmtId="0" fontId="57" fillId="0" borderId="13" xfId="0" applyFont="1" applyBorder="1" applyAlignment="1">
      <alignment horizontal="left" vertical="center"/>
    </xf>
    <xf numFmtId="0" fontId="56" fillId="0" borderId="9" xfId="0" applyFont="1" applyBorder="1" applyAlignment="1">
      <alignment horizontal="center" vertical="center" wrapText="1"/>
    </xf>
    <xf numFmtId="0" fontId="56" fillId="0" borderId="9" xfId="0" applyFont="1" applyBorder="1" applyAlignment="1">
      <alignment horizontal="center" vertical="center"/>
    </xf>
    <xf numFmtId="43" fontId="56" fillId="0" borderId="9" xfId="12" applyFont="1" applyBorder="1" applyAlignment="1">
      <alignment horizontal="center" vertical="center" wrapText="1"/>
    </xf>
    <xf numFmtId="43" fontId="56" fillId="0" borderId="9" xfId="12" applyFont="1" applyBorder="1" applyAlignment="1">
      <alignment horizontal="center" vertical="center"/>
    </xf>
    <xf numFmtId="0" fontId="77" fillId="0" borderId="0" xfId="0" applyFont="1" applyAlignment="1">
      <alignment horizontal="left" vertical="center"/>
    </xf>
    <xf numFmtId="0" fontId="57" fillId="0" borderId="13" xfId="0" applyFont="1" applyBorder="1" applyAlignment="1">
      <alignment horizontal="left" vertical="center" wrapText="1"/>
    </xf>
    <xf numFmtId="0" fontId="57" fillId="0" borderId="58" xfId="0" applyFont="1" applyBorder="1" applyAlignment="1">
      <alignment horizontal="left" vertical="center" wrapText="1"/>
    </xf>
    <xf numFmtId="0" fontId="3" fillId="0" borderId="62" xfId="0" applyFont="1" applyFill="1" applyBorder="1" applyAlignment="1" applyProtection="1">
      <alignment horizontal="center" vertical="center" wrapText="1"/>
      <protection locked="0"/>
    </xf>
    <xf numFmtId="0" fontId="3" fillId="4" borderId="62"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6" xfId="0" applyFont="1" applyBorder="1" applyAlignment="1" applyProtection="1">
      <alignment horizontal="left" vertical="center" wrapText="1"/>
      <protection locked="0"/>
    </xf>
    <xf numFmtId="0" fontId="74" fillId="0" borderId="13" xfId="0" applyFont="1" applyBorder="1" applyAlignment="1">
      <alignment horizontal="justify" vertical="center" wrapText="1"/>
    </xf>
    <xf numFmtId="0" fontId="22" fillId="0" borderId="0" xfId="0" applyFont="1" applyAlignment="1" applyProtection="1">
      <alignment vertical="center"/>
      <protection locked="0"/>
    </xf>
    <xf numFmtId="0" fontId="22" fillId="0" borderId="0" xfId="0" applyFont="1" applyAlignment="1" applyProtection="1">
      <alignment vertical="center"/>
    </xf>
    <xf numFmtId="0" fontId="79" fillId="0" borderId="0" xfId="0" applyFont="1" applyBorder="1" applyAlignment="1" applyProtection="1">
      <alignment horizontal="center" vertical="center"/>
      <protection locked="0"/>
    </xf>
    <xf numFmtId="0" fontId="80" fillId="0" borderId="0" xfId="0" applyFont="1" applyBorder="1" applyAlignment="1" applyProtection="1">
      <alignment horizontal="left" vertical="center"/>
      <protection locked="0"/>
    </xf>
    <xf numFmtId="4" fontId="80" fillId="0" borderId="0" xfId="0" applyNumberFormat="1" applyFont="1" applyBorder="1" applyAlignment="1" applyProtection="1">
      <alignment horizontal="right" vertical="center" wrapText="1"/>
      <protection locked="0"/>
    </xf>
    <xf numFmtId="4" fontId="80" fillId="0" borderId="0" xfId="0" applyNumberFormat="1" applyFont="1" applyBorder="1" applyAlignment="1" applyProtection="1">
      <alignment vertical="center"/>
      <protection locked="0"/>
    </xf>
    <xf numFmtId="0" fontId="83" fillId="0" borderId="0" xfId="0" applyFont="1" applyAlignment="1" applyProtection="1">
      <alignment vertical="center"/>
      <protection locked="0"/>
    </xf>
    <xf numFmtId="0" fontId="80" fillId="0" borderId="0" xfId="0" applyFont="1" applyAlignment="1" applyProtection="1">
      <alignment vertical="center"/>
      <protection locked="0"/>
    </xf>
    <xf numFmtId="0" fontId="0" fillId="9" borderId="16" xfId="0" applyFill="1" applyBorder="1" applyAlignment="1">
      <alignment horizontal="center"/>
    </xf>
    <xf numFmtId="1" fontId="0" fillId="9" borderId="16" xfId="0" applyNumberFormat="1" applyFill="1" applyBorder="1" applyAlignment="1">
      <alignment horizontal="center"/>
    </xf>
    <xf numFmtId="0" fontId="85" fillId="10" borderId="24" xfId="0" applyFont="1" applyFill="1" applyBorder="1" applyAlignment="1">
      <alignment horizontal="center" vertical="center" textRotation="90" wrapText="1"/>
    </xf>
    <xf numFmtId="0" fontId="85" fillId="10" borderId="23" xfId="0" applyFont="1" applyFill="1" applyBorder="1" applyAlignment="1">
      <alignment horizontal="center" vertical="center" textRotation="90" wrapText="1"/>
    </xf>
    <xf numFmtId="0" fontId="85" fillId="10" borderId="63" xfId="0" applyFont="1" applyFill="1" applyBorder="1" applyAlignment="1">
      <alignment horizontal="center" vertical="center" textRotation="90" wrapText="1"/>
    </xf>
    <xf numFmtId="0" fontId="85" fillId="10" borderId="64" xfId="0" applyFont="1" applyFill="1" applyBorder="1" applyAlignment="1">
      <alignment horizontal="center" vertical="center" textRotation="90" wrapText="1"/>
    </xf>
    <xf numFmtId="0" fontId="57" fillId="11" borderId="65" xfId="0" applyFont="1" applyFill="1" applyBorder="1" applyAlignment="1">
      <alignment horizontal="center" vertical="center" textRotation="90" wrapText="1"/>
    </xf>
    <xf numFmtId="0" fontId="57" fillId="11" borderId="23" xfId="0" applyFont="1" applyFill="1" applyBorder="1" applyAlignment="1">
      <alignment horizontal="center" vertical="center" textRotation="90" wrapText="1"/>
    </xf>
    <xf numFmtId="0" fontId="57" fillId="11" borderId="64" xfId="0" applyFont="1" applyFill="1" applyBorder="1" applyAlignment="1">
      <alignment horizontal="center" vertical="center" textRotation="90" wrapText="1"/>
    </xf>
    <xf numFmtId="0" fontId="57" fillId="12" borderId="24" xfId="0" applyFont="1" applyFill="1" applyBorder="1" applyAlignment="1">
      <alignment horizontal="center" vertical="center" textRotation="90" wrapText="1"/>
    </xf>
    <xf numFmtId="0" fontId="57" fillId="12" borderId="64" xfId="0" applyFont="1" applyFill="1" applyBorder="1" applyAlignment="1">
      <alignment horizontal="center" vertical="center" textRotation="90" wrapText="1"/>
    </xf>
    <xf numFmtId="0" fontId="57" fillId="8" borderId="24" xfId="0" applyFont="1" applyFill="1" applyBorder="1" applyAlignment="1">
      <alignment horizontal="center" vertical="center" textRotation="90"/>
    </xf>
    <xf numFmtId="0" fontId="57" fillId="8" borderId="23" xfId="0" applyFont="1" applyFill="1" applyBorder="1" applyAlignment="1">
      <alignment horizontal="center" vertical="center" textRotation="90"/>
    </xf>
    <xf numFmtId="0" fontId="57" fillId="13" borderId="23" xfId="0" applyFont="1" applyFill="1" applyBorder="1" applyAlignment="1">
      <alignment horizontal="center" vertical="center" textRotation="90"/>
    </xf>
    <xf numFmtId="0" fontId="57" fillId="13" borderId="64" xfId="0" applyFont="1" applyFill="1" applyBorder="1" applyAlignment="1">
      <alignment horizontal="center" vertical="center" textRotation="90"/>
    </xf>
    <xf numFmtId="0" fontId="57" fillId="13" borderId="64" xfId="0" applyFont="1" applyFill="1" applyBorder="1" applyAlignment="1">
      <alignment horizontal="center" vertical="center" textRotation="90" wrapText="1"/>
    </xf>
    <xf numFmtId="0" fontId="86" fillId="14" borderId="28" xfId="0" applyFont="1" applyFill="1" applyBorder="1" applyAlignment="1">
      <alignment horizontal="center" vertical="center" wrapText="1"/>
    </xf>
    <xf numFmtId="0" fontId="32" fillId="0" borderId="19" xfId="0" applyFont="1" applyBorder="1" applyAlignment="1">
      <alignment horizontal="center"/>
    </xf>
    <xf numFmtId="0" fontId="32" fillId="0" borderId="19" xfId="0" applyFont="1" applyBorder="1" applyAlignment="1"/>
    <xf numFmtId="0" fontId="33" fillId="2" borderId="31" xfId="0" applyFont="1" applyFill="1" applyBorder="1" applyAlignment="1">
      <alignment vertical="center"/>
    </xf>
    <xf numFmtId="0" fontId="33" fillId="2" borderId="32" xfId="0" applyFont="1" applyFill="1" applyBorder="1" applyAlignment="1">
      <alignment vertical="center"/>
    </xf>
    <xf numFmtId="0" fontId="33" fillId="2" borderId="33" xfId="0" applyFont="1" applyFill="1" applyBorder="1" applyAlignment="1">
      <alignment vertical="center"/>
    </xf>
    <xf numFmtId="0" fontId="32" fillId="0" borderId="0" xfId="0" applyFont="1" applyBorder="1" applyAlignment="1">
      <alignment horizontal="center"/>
    </xf>
    <xf numFmtId="0" fontId="10" fillId="0" borderId="0" xfId="0" applyFont="1" applyFill="1" applyAlignment="1">
      <alignment horizontal="center" vertical="center" wrapText="1"/>
    </xf>
    <xf numFmtId="0" fontId="87" fillId="0" borderId="0" xfId="0" applyFont="1" applyFill="1" applyAlignment="1" applyProtection="1">
      <alignment wrapText="1"/>
    </xf>
    <xf numFmtId="0" fontId="33" fillId="2" borderId="32" xfId="0" applyFont="1" applyFill="1" applyBorder="1" applyAlignment="1">
      <alignment horizontal="right" vertical="center"/>
    </xf>
    <xf numFmtId="0" fontId="1" fillId="0" borderId="0" xfId="0" applyFont="1" applyFill="1" applyProtection="1"/>
    <xf numFmtId="0" fontId="88" fillId="0" borderId="0" xfId="13" applyFont="1" applyFill="1" applyBorder="1" applyAlignment="1">
      <alignment horizontal="left"/>
    </xf>
    <xf numFmtId="49" fontId="89" fillId="0" borderId="0" xfId="13" applyNumberFormat="1" applyFont="1" applyFill="1" applyBorder="1" applyAlignment="1">
      <alignment horizontal="left"/>
    </xf>
    <xf numFmtId="49" fontId="4" fillId="0" borderId="0" xfId="13" applyNumberFormat="1" applyFont="1" applyFill="1" applyBorder="1" applyAlignment="1">
      <alignment horizontal="center" vertical="top"/>
    </xf>
    <xf numFmtId="1" fontId="4" fillId="0" borderId="0" xfId="13" applyNumberFormat="1" applyFont="1" applyFill="1" applyBorder="1" applyAlignment="1">
      <alignment vertical="top"/>
    </xf>
    <xf numFmtId="1" fontId="90" fillId="0" borderId="0" xfId="13" applyNumberFormat="1" applyFont="1" applyFill="1" applyBorder="1" applyAlignment="1">
      <alignment vertical="top"/>
    </xf>
    <xf numFmtId="49" fontId="90" fillId="0" borderId="0" xfId="13" applyNumberFormat="1" applyFont="1" applyFill="1" applyBorder="1" applyAlignment="1">
      <alignment vertical="top"/>
    </xf>
    <xf numFmtId="49" fontId="4" fillId="0" borderId="0" xfId="13" applyNumberFormat="1" applyFont="1" applyFill="1" applyBorder="1" applyAlignment="1">
      <alignment vertical="top" wrapText="1"/>
    </xf>
    <xf numFmtId="1" fontId="91" fillId="2" borderId="19" xfId="13" applyNumberFormat="1" applyFont="1" applyFill="1" applyBorder="1" applyAlignment="1">
      <alignment horizontal="centerContinuous" wrapText="1"/>
    </xf>
    <xf numFmtId="1" fontId="89" fillId="2" borderId="19" xfId="13" applyNumberFormat="1" applyFont="1" applyFill="1" applyBorder="1" applyAlignment="1">
      <alignment horizontal="centerContinuous" wrapText="1"/>
    </xf>
    <xf numFmtId="1" fontId="89" fillId="2" borderId="19" xfId="13" applyNumberFormat="1" applyFont="1" applyFill="1" applyBorder="1" applyAlignment="1">
      <alignment horizontal="centerContinuous"/>
    </xf>
    <xf numFmtId="49" fontId="89" fillId="2" borderId="19" xfId="13" applyNumberFormat="1" applyFont="1" applyFill="1" applyBorder="1" applyAlignment="1">
      <alignment horizontal="centerContinuous"/>
    </xf>
    <xf numFmtId="0" fontId="89" fillId="2" borderId="19" xfId="13" applyFont="1" applyFill="1" applyBorder="1" applyAlignment="1">
      <alignment horizontal="center" wrapText="1"/>
    </xf>
    <xf numFmtId="1" fontId="90" fillId="2" borderId="19" xfId="13" applyNumberFormat="1" applyFont="1" applyFill="1" applyBorder="1" applyAlignment="1" applyProtection="1">
      <alignment horizontal="center"/>
      <protection locked="0"/>
    </xf>
    <xf numFmtId="1" fontId="90" fillId="2" borderId="19" xfId="13" applyNumberFormat="1" applyFont="1" applyFill="1" applyBorder="1" applyAlignment="1" applyProtection="1">
      <alignment horizontal="center" wrapText="1"/>
      <protection locked="0"/>
    </xf>
    <xf numFmtId="0" fontId="90" fillId="2" borderId="19" xfId="13" applyFont="1" applyFill="1" applyBorder="1" applyAlignment="1">
      <alignment horizontal="center" wrapText="1"/>
    </xf>
    <xf numFmtId="0" fontId="90" fillId="0" borderId="66" xfId="13" applyFont="1" applyFill="1" applyBorder="1" applyAlignment="1">
      <alignment horizontal="center" vertical="top" wrapText="1"/>
    </xf>
    <xf numFmtId="49" fontId="90" fillId="0" borderId="60" xfId="13" applyNumberFormat="1" applyFont="1" applyFill="1" applyBorder="1" applyAlignment="1">
      <alignment horizontal="center" vertical="top" wrapText="1"/>
    </xf>
    <xf numFmtId="49" fontId="90" fillId="0" borderId="32" xfId="13" applyNumberFormat="1" applyFont="1" applyFill="1" applyBorder="1" applyAlignment="1">
      <alignment horizontal="center" vertical="top" wrapText="1"/>
    </xf>
    <xf numFmtId="1" fontId="90" fillId="0" borderId="32" xfId="13" applyNumberFormat="1" applyFont="1" applyFill="1" applyBorder="1" applyAlignment="1" applyProtection="1">
      <alignment horizontal="center" vertical="top"/>
      <protection locked="0"/>
    </xf>
    <xf numFmtId="1" fontId="90" fillId="0" borderId="32" xfId="13" applyNumberFormat="1" applyFont="1" applyFill="1" applyBorder="1" applyAlignment="1" applyProtection="1">
      <alignment horizontal="center" vertical="top" wrapText="1"/>
      <protection locked="0"/>
    </xf>
    <xf numFmtId="0" fontId="90" fillId="0" borderId="36" xfId="13" applyFont="1" applyFill="1" applyBorder="1" applyAlignment="1">
      <alignment horizontal="center" vertical="top" wrapText="1"/>
    </xf>
    <xf numFmtId="0" fontId="90" fillId="0" borderId="19" xfId="13" applyFont="1" applyFill="1" applyBorder="1" applyAlignment="1">
      <alignment horizontal="center" vertical="top" wrapText="1"/>
    </xf>
    <xf numFmtId="0" fontId="91" fillId="0" borderId="19" xfId="1" applyFont="1" applyFill="1" applyBorder="1" applyAlignment="1">
      <alignment vertical="top"/>
    </xf>
    <xf numFmtId="2" fontId="92" fillId="0" borderId="19" xfId="6" quotePrefix="1" applyNumberFormat="1" applyFont="1" applyFill="1" applyBorder="1" applyAlignment="1">
      <alignment horizontal="left" vertical="top" wrapText="1"/>
    </xf>
    <xf numFmtId="0" fontId="93" fillId="0" borderId="0" xfId="1" applyFont="1" applyFill="1" applyBorder="1" applyAlignment="1">
      <alignment vertical="top"/>
    </xf>
    <xf numFmtId="0" fontId="91" fillId="0" borderId="19" xfId="0" applyFont="1" applyFill="1" applyBorder="1" applyAlignment="1">
      <alignment vertical="top"/>
    </xf>
    <xf numFmtId="2" fontId="90" fillId="0" borderId="19" xfId="1" applyNumberFormat="1" applyFont="1" applyFill="1" applyBorder="1" applyAlignment="1">
      <alignment horizontal="left" vertical="top"/>
    </xf>
    <xf numFmtId="2" fontId="90" fillId="0" borderId="19" xfId="6" applyNumberFormat="1" applyFont="1" applyFill="1" applyBorder="1" applyAlignment="1">
      <alignment horizontal="left" vertical="top"/>
    </xf>
    <xf numFmtId="49" fontId="90" fillId="0" borderId="0" xfId="1" applyNumberFormat="1" applyFont="1" applyFill="1" applyBorder="1" applyAlignment="1">
      <alignment horizontal="center" vertical="top"/>
    </xf>
    <xf numFmtId="0" fontId="90" fillId="0" borderId="0" xfId="1" applyFont="1" applyFill="1" applyBorder="1" applyAlignment="1">
      <alignment vertical="top"/>
    </xf>
    <xf numFmtId="0" fontId="90" fillId="0" borderId="0" xfId="1" applyFont="1" applyFill="1" applyBorder="1" applyAlignment="1">
      <alignment horizontal="center" vertical="top"/>
    </xf>
    <xf numFmtId="49" fontId="96" fillId="0" borderId="0" xfId="1" applyNumberFormat="1" applyFont="1" applyFill="1" applyBorder="1" applyAlignment="1">
      <alignment horizontal="left" vertical="top"/>
    </xf>
    <xf numFmtId="0" fontId="93" fillId="0" borderId="0" xfId="1" applyFont="1" applyFill="1" applyBorder="1" applyAlignment="1">
      <alignment horizontal="center" vertical="top"/>
    </xf>
    <xf numFmtId="49" fontId="93" fillId="0" borderId="0" xfId="1" applyNumberFormat="1" applyFont="1" applyFill="1" applyBorder="1" applyAlignment="1">
      <alignment horizontal="center" vertical="top"/>
    </xf>
    <xf numFmtId="0" fontId="97" fillId="0" borderId="0" xfId="0" applyFont="1"/>
    <xf numFmtId="43" fontId="0" fillId="0" borderId="0" xfId="12" applyFont="1" applyAlignment="1">
      <alignment horizontal="center"/>
    </xf>
    <xf numFmtId="43" fontId="104" fillId="0" borderId="19" xfId="12" applyFont="1" applyBorder="1" applyAlignment="1">
      <alignment horizontal="center" vertical="center"/>
    </xf>
    <xf numFmtId="0" fontId="104" fillId="0" borderId="19" xfId="0" applyFont="1" applyBorder="1" applyAlignment="1">
      <alignment horizontal="justify" vertical="center"/>
    </xf>
    <xf numFmtId="43" fontId="105" fillId="0" borderId="19" xfId="12" applyFont="1" applyBorder="1" applyAlignment="1">
      <alignment horizontal="center" vertical="center"/>
    </xf>
    <xf numFmtId="0" fontId="105" fillId="0" borderId="19" xfId="0" applyFont="1" applyBorder="1" applyAlignment="1">
      <alignment horizontal="justify" vertical="center"/>
    </xf>
    <xf numFmtId="0" fontId="0" fillId="16" borderId="0" xfId="0" applyFill="1"/>
    <xf numFmtId="43" fontId="104" fillId="16" borderId="19" xfId="12" applyFont="1" applyFill="1" applyBorder="1" applyAlignment="1">
      <alignment horizontal="center" vertical="center"/>
    </xf>
    <xf numFmtId="0" fontId="104" fillId="16" borderId="19" xfId="0" applyFont="1" applyFill="1" applyBorder="1" applyAlignment="1">
      <alignment horizontal="justify" vertical="center"/>
    </xf>
    <xf numFmtId="43" fontId="106" fillId="0" borderId="19" xfId="12" applyFont="1" applyBorder="1" applyAlignment="1">
      <alignment horizontal="center" vertical="center"/>
    </xf>
    <xf numFmtId="43" fontId="105" fillId="0" borderId="19" xfId="12" applyFont="1" applyFill="1" applyBorder="1" applyAlignment="1">
      <alignment horizontal="center" vertical="center"/>
    </xf>
    <xf numFmtId="43" fontId="107" fillId="0" borderId="19" xfId="12" applyFont="1" applyFill="1" applyBorder="1" applyAlignment="1">
      <alignment horizontal="center" vertical="center"/>
    </xf>
    <xf numFmtId="43" fontId="107" fillId="0" borderId="19" xfId="12" applyFont="1" applyBorder="1" applyAlignment="1">
      <alignment horizontal="center" vertical="center"/>
    </xf>
    <xf numFmtId="0" fontId="108" fillId="0" borderId="19" xfId="0" applyFont="1" applyBorder="1" applyAlignment="1">
      <alignment horizontal="justify" vertical="center"/>
    </xf>
    <xf numFmtId="43" fontId="105" fillId="16" borderId="19" xfId="12" applyFont="1" applyFill="1" applyBorder="1" applyAlignment="1">
      <alignment horizontal="center" vertical="center"/>
    </xf>
    <xf numFmtId="43" fontId="104" fillId="0" borderId="6" xfId="12" applyFont="1" applyBorder="1" applyAlignment="1">
      <alignment horizontal="center" vertical="center"/>
    </xf>
    <xf numFmtId="43" fontId="104" fillId="0" borderId="3" xfId="12" applyFont="1" applyBorder="1" applyAlignment="1">
      <alignment horizontal="center" vertical="center"/>
    </xf>
    <xf numFmtId="0" fontId="32" fillId="0" borderId="0" xfId="0" applyFont="1" applyAlignment="1" applyProtection="1">
      <alignment horizontal="center"/>
      <protection locked="0"/>
    </xf>
    <xf numFmtId="0" fontId="33" fillId="0" borderId="15" xfId="0" applyFont="1" applyBorder="1" applyAlignment="1" applyProtection="1">
      <alignment horizontal="center" vertical="center"/>
      <protection locked="0"/>
    </xf>
    <xf numFmtId="0" fontId="33" fillId="0" borderId="22" xfId="0" applyFont="1" applyBorder="1" applyAlignment="1" applyProtection="1">
      <alignment horizontal="center" vertical="center"/>
      <protection locked="0"/>
    </xf>
    <xf numFmtId="0" fontId="32" fillId="0" borderId="0" xfId="0" applyFont="1" applyAlignment="1" applyProtection="1">
      <alignment horizontal="left"/>
      <protection locked="0"/>
    </xf>
    <xf numFmtId="0" fontId="6" fillId="0" borderId="0" xfId="0" applyFont="1" applyAlignment="1" applyProtection="1">
      <alignment horizontal="center"/>
    </xf>
    <xf numFmtId="0" fontId="32" fillId="0" borderId="0" xfId="0" applyFont="1" applyBorder="1" applyAlignment="1" applyProtection="1">
      <alignment horizontal="center"/>
      <protection locked="0"/>
    </xf>
    <xf numFmtId="0" fontId="33" fillId="0" borderId="25" xfId="0" applyFont="1" applyBorder="1" applyAlignment="1" applyProtection="1">
      <alignment horizontal="center" vertical="center"/>
      <protection locked="0"/>
    </xf>
    <xf numFmtId="0" fontId="33" fillId="0" borderId="14" xfId="0" applyFont="1" applyFill="1" applyBorder="1" applyAlignment="1" applyProtection="1">
      <alignment horizontal="center" vertical="center"/>
      <protection locked="0"/>
    </xf>
    <xf numFmtId="0" fontId="33" fillId="0" borderId="14" xfId="0" applyFont="1" applyFill="1" applyBorder="1" applyAlignment="1" applyProtection="1">
      <alignment horizontal="left" vertical="center"/>
      <protection locked="0"/>
    </xf>
    <xf numFmtId="0" fontId="111" fillId="0" borderId="0" xfId="14" applyFont="1" applyAlignment="1" applyProtection="1">
      <alignment horizontal="center" vertical="center"/>
      <protection locked="0"/>
    </xf>
    <xf numFmtId="4" fontId="33" fillId="0" borderId="17" xfId="0" applyNumberFormat="1" applyFont="1" applyBorder="1" applyAlignment="1" applyProtection="1">
      <alignment horizontal="right" vertical="center" wrapText="1"/>
    </xf>
    <xf numFmtId="4" fontId="33" fillId="0" borderId="14" xfId="6" applyNumberFormat="1" applyFont="1" applyBorder="1" applyAlignment="1" applyProtection="1">
      <alignment horizontal="right" vertical="center" wrapText="1"/>
    </xf>
    <xf numFmtId="4" fontId="33" fillId="0" borderId="6" xfId="6" applyNumberFormat="1" applyFont="1" applyBorder="1" applyAlignment="1" applyProtection="1">
      <alignment horizontal="right" vertical="center" wrapText="1"/>
    </xf>
    <xf numFmtId="0" fontId="112" fillId="0" borderId="0" xfId="0" applyFont="1" applyProtection="1">
      <protection locked="0"/>
    </xf>
    <xf numFmtId="0" fontId="104" fillId="0" borderId="0" xfId="0" applyFont="1" applyAlignment="1">
      <alignment horizontal="center" vertical="center"/>
    </xf>
    <xf numFmtId="0" fontId="0" fillId="0" borderId="0" xfId="0" applyFont="1"/>
    <xf numFmtId="0" fontId="113" fillId="0" borderId="0" xfId="0" applyFont="1"/>
    <xf numFmtId="0" fontId="56" fillId="6" borderId="0" xfId="0" applyFont="1" applyFill="1" applyAlignment="1">
      <alignment horizontal="center" vertical="center"/>
    </xf>
    <xf numFmtId="0" fontId="65" fillId="6" borderId="9" xfId="0" applyFont="1" applyFill="1" applyBorder="1" applyAlignment="1">
      <alignment horizontal="center" vertical="center" wrapText="1"/>
    </xf>
    <xf numFmtId="0" fontId="65" fillId="6" borderId="11" xfId="0" applyFont="1" applyFill="1" applyBorder="1" applyAlignment="1">
      <alignment horizontal="center" vertical="center"/>
    </xf>
    <xf numFmtId="0" fontId="65" fillId="6" borderId="62" xfId="0" applyFont="1" applyFill="1" applyBorder="1" applyAlignment="1">
      <alignment horizontal="center" vertical="center" wrapText="1"/>
    </xf>
    <xf numFmtId="0" fontId="56" fillId="6" borderId="13" xfId="0" applyFont="1" applyFill="1" applyBorder="1" applyAlignment="1">
      <alignment horizontal="center" vertical="center" wrapText="1"/>
    </xf>
    <xf numFmtId="0" fontId="56" fillId="17" borderId="8" xfId="0" applyFont="1" applyFill="1" applyBorder="1" applyAlignment="1">
      <alignment horizontal="center" vertical="center" wrapText="1"/>
    </xf>
    <xf numFmtId="0" fontId="56" fillId="17" borderId="9" xfId="0" applyFont="1" applyFill="1" applyBorder="1" applyAlignment="1">
      <alignment horizontal="center" vertical="center" wrapText="1"/>
    </xf>
    <xf numFmtId="0" fontId="56" fillId="6" borderId="8" xfId="0" applyFont="1" applyFill="1" applyBorder="1" applyAlignment="1">
      <alignment vertical="center" wrapText="1"/>
    </xf>
    <xf numFmtId="0" fontId="56" fillId="6" borderId="9" xfId="0" applyFont="1" applyFill="1" applyBorder="1" applyAlignment="1">
      <alignment vertical="center" wrapText="1"/>
    </xf>
    <xf numFmtId="0" fontId="56" fillId="18" borderId="7" xfId="0" applyFont="1" applyFill="1" applyBorder="1" applyAlignment="1">
      <alignment horizontal="center" vertical="center" wrapText="1"/>
    </xf>
    <xf numFmtId="0" fontId="65" fillId="18" borderId="8" xfId="0" applyFont="1" applyFill="1" applyBorder="1" applyAlignment="1">
      <alignment horizontal="center" vertical="center" wrapText="1"/>
    </xf>
    <xf numFmtId="0" fontId="65" fillId="18" borderId="8" xfId="0" applyFont="1" applyFill="1" applyBorder="1" applyAlignment="1">
      <alignment vertical="center" wrapText="1"/>
    </xf>
    <xf numFmtId="0" fontId="65" fillId="18" borderId="9" xfId="0" applyFont="1" applyFill="1" applyBorder="1" applyAlignment="1">
      <alignment horizontal="center" vertical="center" wrapText="1"/>
    </xf>
    <xf numFmtId="0" fontId="56" fillId="0" borderId="7" xfId="0" applyFont="1" applyBorder="1" applyAlignment="1">
      <alignment horizontal="center" vertical="center" wrapText="1"/>
    </xf>
    <xf numFmtId="0" fontId="115" fillId="0" borderId="8" xfId="0" applyFont="1" applyBorder="1" applyAlignment="1">
      <alignment horizontal="center" vertical="center"/>
    </xf>
    <xf numFmtId="0" fontId="65" fillId="0" borderId="4" xfId="0" applyFont="1" applyBorder="1" applyAlignment="1">
      <alignment horizontal="center" vertical="center" wrapText="1"/>
    </xf>
    <xf numFmtId="0" fontId="65" fillId="0" borderId="6" xfId="0" applyFont="1" applyBorder="1" applyAlignment="1">
      <alignment horizontal="center" vertical="center" wrapText="1"/>
    </xf>
    <xf numFmtId="0" fontId="65" fillId="0" borderId="6" xfId="0" applyFont="1" applyBorder="1" applyAlignment="1">
      <alignment vertical="center" wrapText="1"/>
    </xf>
    <xf numFmtId="0" fontId="65" fillId="0" borderId="0" xfId="0" applyFont="1" applyAlignment="1">
      <alignment horizontal="center" vertical="center" wrapText="1"/>
    </xf>
    <xf numFmtId="0" fontId="65" fillId="0" borderId="50"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3" xfId="0" applyFont="1" applyBorder="1" applyAlignment="1">
      <alignment vertical="center" wrapText="1"/>
    </xf>
    <xf numFmtId="0" fontId="65" fillId="0" borderId="2" xfId="0" applyFont="1" applyBorder="1" applyAlignment="1">
      <alignment horizontal="center" vertical="center" wrapText="1"/>
    </xf>
    <xf numFmtId="0" fontId="65" fillId="0" borderId="12" xfId="0" applyFont="1" applyBorder="1" applyAlignment="1">
      <alignment horizontal="center" vertical="center" wrapText="1"/>
    </xf>
    <xf numFmtId="0" fontId="65" fillId="18" borderId="11" xfId="0" applyFont="1" applyFill="1" applyBorder="1" applyAlignment="1">
      <alignment horizontal="center" vertical="center" wrapText="1"/>
    </xf>
    <xf numFmtId="0" fontId="65" fillId="18" borderId="11" xfId="0" applyFont="1" applyFill="1" applyBorder="1" applyAlignment="1">
      <alignment vertical="center" wrapText="1"/>
    </xf>
    <xf numFmtId="0" fontId="65" fillId="18" borderId="12" xfId="0" applyFont="1" applyFill="1" applyBorder="1" applyAlignment="1">
      <alignment horizontal="center" vertical="center" wrapText="1"/>
    </xf>
    <xf numFmtId="0" fontId="115" fillId="18" borderId="7" xfId="0" applyFont="1" applyFill="1" applyBorder="1" applyAlignment="1">
      <alignment horizontal="right" vertical="center" wrapText="1"/>
    </xf>
    <xf numFmtId="0" fontId="115" fillId="18" borderId="8" xfId="0" applyFont="1" applyFill="1" applyBorder="1" applyAlignment="1">
      <alignment horizontal="center" vertical="center"/>
    </xf>
    <xf numFmtId="0" fontId="115" fillId="0" borderId="7" xfId="0" applyFont="1" applyBorder="1" applyAlignment="1">
      <alignment horizontal="right" vertical="center" wrapText="1"/>
    </xf>
    <xf numFmtId="0" fontId="65" fillId="18" borderId="50" xfId="0" applyFont="1" applyFill="1" applyBorder="1" applyAlignment="1">
      <alignment horizontal="center" vertical="center" wrapText="1"/>
    </xf>
    <xf numFmtId="0" fontId="65" fillId="18" borderId="3" xfId="0" applyFont="1" applyFill="1" applyBorder="1" applyAlignment="1">
      <alignment horizontal="center" vertical="center" wrapText="1"/>
    </xf>
    <xf numFmtId="0" fontId="65" fillId="18" borderId="62" xfId="0" applyFont="1" applyFill="1" applyBorder="1" applyAlignment="1">
      <alignment horizontal="center" vertical="center" wrapText="1"/>
    </xf>
    <xf numFmtId="0" fontId="65" fillId="0" borderId="12" xfId="0" applyFont="1" applyBorder="1" applyAlignment="1">
      <alignment vertical="center" wrapText="1"/>
    </xf>
    <xf numFmtId="0" fontId="65" fillId="0" borderId="11" xfId="0" applyFont="1" applyBorder="1" applyAlignment="1">
      <alignment horizontal="center" vertical="center" wrapText="1"/>
    </xf>
    <xf numFmtId="0" fontId="65" fillId="0" borderId="62" xfId="0" applyFont="1" applyBorder="1" applyAlignment="1">
      <alignment horizontal="center" vertical="center" wrapText="1"/>
    </xf>
    <xf numFmtId="0" fontId="65" fillId="18" borderId="13" xfId="0" applyFont="1" applyFill="1" applyBorder="1" applyAlignment="1">
      <alignment horizontal="center" vertical="center" wrapText="1"/>
    </xf>
    <xf numFmtId="0" fontId="65" fillId="0" borderId="9" xfId="0" applyFont="1" applyBorder="1" applyAlignment="1">
      <alignment horizontal="center" vertical="center" wrapText="1"/>
    </xf>
    <xf numFmtId="0" fontId="65" fillId="0" borderId="9" xfId="0" applyFont="1" applyBorder="1" applyAlignment="1">
      <alignment vertical="center" wrapText="1"/>
    </xf>
    <xf numFmtId="0" fontId="65" fillId="0" borderId="8" xfId="0" applyFont="1" applyBorder="1" applyAlignment="1">
      <alignment horizontal="center" vertical="center" wrapText="1"/>
    </xf>
    <xf numFmtId="0" fontId="65" fillId="0" borderId="13" xfId="0" applyFont="1" applyBorder="1" applyAlignment="1">
      <alignment horizontal="center" vertical="center" wrapText="1"/>
    </xf>
    <xf numFmtId="0" fontId="116" fillId="0" borderId="0" xfId="0" applyFont="1" applyAlignment="1">
      <alignment vertical="center"/>
    </xf>
    <xf numFmtId="0" fontId="56" fillId="18" borderId="10" xfId="0" applyFont="1" applyFill="1" applyBorder="1" applyAlignment="1">
      <alignment horizontal="center" vertical="center" wrapText="1"/>
    </xf>
    <xf numFmtId="0" fontId="115" fillId="0" borderId="8" xfId="0" applyFont="1" applyBorder="1" applyAlignment="1">
      <alignment horizontal="center" vertical="center" wrapText="1"/>
    </xf>
    <xf numFmtId="0" fontId="65" fillId="18" borderId="0" xfId="0" applyFont="1" applyFill="1" applyAlignment="1">
      <alignment horizontal="center" vertical="center" wrapText="1"/>
    </xf>
    <xf numFmtId="0" fontId="65" fillId="18" borderId="4" xfId="0" applyFont="1" applyFill="1" applyBorder="1" applyAlignment="1">
      <alignment horizontal="center" vertical="center" wrapText="1"/>
    </xf>
    <xf numFmtId="0" fontId="65" fillId="18" borderId="2" xfId="0" applyFont="1" applyFill="1" applyBorder="1" applyAlignment="1">
      <alignment horizontal="center" vertical="center" wrapText="1"/>
    </xf>
    <xf numFmtId="0" fontId="65" fillId="0" borderId="5" xfId="0" applyFont="1" applyBorder="1" applyAlignment="1">
      <alignment horizontal="justify" vertical="center"/>
    </xf>
    <xf numFmtId="0" fontId="65" fillId="0" borderId="0" xfId="0" applyFont="1" applyAlignment="1">
      <alignment horizontal="justify" vertical="center"/>
    </xf>
    <xf numFmtId="0" fontId="65" fillId="0" borderId="6" xfId="0" applyFont="1" applyBorder="1" applyAlignment="1">
      <alignment horizontal="justify" vertical="center"/>
    </xf>
    <xf numFmtId="0" fontId="56" fillId="17" borderId="11" xfId="0" applyFont="1" applyFill="1" applyBorder="1" applyAlignment="1">
      <alignment horizontal="center" vertical="center" wrapText="1"/>
    </xf>
    <xf numFmtId="0" fontId="56" fillId="17" borderId="12" xfId="0" applyFont="1" applyFill="1" applyBorder="1" applyAlignment="1">
      <alignment horizontal="center" vertical="center" wrapText="1"/>
    </xf>
    <xf numFmtId="0" fontId="56" fillId="17" borderId="9" xfId="0" applyFont="1" applyFill="1" applyBorder="1" applyAlignment="1">
      <alignment vertical="center" wrapText="1"/>
    </xf>
    <xf numFmtId="0" fontId="0" fillId="0" borderId="0" xfId="0" applyAlignment="1">
      <alignment vertical="center"/>
    </xf>
    <xf numFmtId="0" fontId="109" fillId="0" borderId="61" xfId="0" applyFont="1" applyBorder="1" applyAlignment="1">
      <alignment vertical="top" wrapText="1"/>
    </xf>
    <xf numFmtId="0" fontId="109" fillId="0" borderId="0" xfId="0" applyFont="1" applyAlignment="1">
      <alignment vertical="top" wrapText="1"/>
    </xf>
    <xf numFmtId="0" fontId="0" fillId="0" borderId="0" xfId="0" applyAlignment="1">
      <alignment vertical="top"/>
    </xf>
    <xf numFmtId="0" fontId="118" fillId="0" borderId="60" xfId="0" applyFont="1" applyFill="1" applyBorder="1" applyAlignment="1">
      <alignment horizontal="center" vertical="top" wrapText="1"/>
    </xf>
    <xf numFmtId="0" fontId="118" fillId="0" borderId="32" xfId="0" applyFont="1" applyFill="1" applyBorder="1" applyAlignment="1">
      <alignment horizontal="center" vertical="top" wrapText="1"/>
    </xf>
    <xf numFmtId="0" fontId="118" fillId="0" borderId="36" xfId="0" applyFont="1" applyFill="1" applyBorder="1" applyAlignment="1">
      <alignment horizontal="center" vertical="top" wrapText="1"/>
    </xf>
    <xf numFmtId="0" fontId="120" fillId="19" borderId="19" xfId="0" applyFont="1" applyFill="1" applyBorder="1" applyAlignment="1">
      <alignment horizontal="center" vertical="top"/>
    </xf>
    <xf numFmtId="0" fontId="0" fillId="3" borderId="72" xfId="0" applyFill="1" applyBorder="1" applyAlignment="1">
      <alignment vertical="top" wrapText="1"/>
    </xf>
    <xf numFmtId="0" fontId="0" fillId="3" borderId="32" xfId="0" applyFill="1" applyBorder="1" applyAlignment="1">
      <alignment vertical="top" wrapText="1"/>
    </xf>
    <xf numFmtId="0" fontId="0" fillId="3" borderId="68" xfId="0" applyFill="1" applyBorder="1" applyAlignment="1">
      <alignment vertical="top" wrapText="1"/>
    </xf>
    <xf numFmtId="0" fontId="0" fillId="3" borderId="32" xfId="0" applyFill="1" applyBorder="1" applyAlignment="1">
      <alignment horizontal="center" vertical="top" wrapText="1"/>
    </xf>
    <xf numFmtId="0" fontId="0" fillId="3" borderId="17" xfId="0" applyFill="1" applyBorder="1" applyAlignment="1">
      <alignment vertical="top" wrapText="1"/>
    </xf>
    <xf numFmtId="0" fontId="0" fillId="20" borderId="19" xfId="0" applyFill="1" applyBorder="1" applyAlignment="1">
      <alignment vertical="top" wrapText="1"/>
    </xf>
    <xf numFmtId="0" fontId="0" fillId="3" borderId="61" xfId="0" applyFill="1" applyBorder="1" applyAlignment="1">
      <alignment vertical="top" wrapText="1"/>
    </xf>
    <xf numFmtId="0" fontId="0" fillId="3" borderId="0" xfId="0" applyFill="1" applyAlignment="1">
      <alignment vertical="top" wrapText="1"/>
    </xf>
    <xf numFmtId="0" fontId="0" fillId="21" borderId="19" xfId="0" applyFill="1" applyBorder="1" applyAlignment="1">
      <alignment horizontal="center" vertical="top" wrapText="1"/>
    </xf>
    <xf numFmtId="0" fontId="0" fillId="22" borderId="19" xfId="0" applyFill="1" applyBorder="1" applyAlignment="1">
      <alignment horizontal="center" vertical="top" wrapText="1"/>
    </xf>
    <xf numFmtId="0" fontId="0" fillId="3" borderId="73" xfId="0" applyFill="1" applyBorder="1" applyAlignment="1">
      <alignment vertical="top" wrapText="1"/>
    </xf>
    <xf numFmtId="0" fontId="0" fillId="3" borderId="74" xfId="0" applyFill="1" applyBorder="1" applyAlignment="1">
      <alignment vertical="top" wrapText="1"/>
    </xf>
    <xf numFmtId="0" fontId="119" fillId="3" borderId="78" xfId="0" applyFont="1" applyFill="1" applyBorder="1" applyAlignment="1">
      <alignment horizontal="right" vertical="top" wrapText="1"/>
    </xf>
    <xf numFmtId="0" fontId="119" fillId="3" borderId="79" xfId="0" applyFont="1" applyFill="1" applyBorder="1" applyAlignment="1">
      <alignment horizontal="right" vertical="top" wrapText="1"/>
    </xf>
    <xf numFmtId="0" fontId="119" fillId="3" borderId="80" xfId="0" applyFont="1" applyFill="1" applyBorder="1" applyAlignment="1">
      <alignment horizontal="right" vertical="top" wrapText="1"/>
    </xf>
    <xf numFmtId="0" fontId="119" fillId="3" borderId="81" xfId="0" applyFont="1" applyFill="1" applyBorder="1" applyAlignment="1">
      <alignment horizontal="right" vertical="top" wrapText="1"/>
    </xf>
    <xf numFmtId="0" fontId="40" fillId="20" borderId="19" xfId="0" applyFont="1" applyFill="1" applyBorder="1" applyAlignment="1">
      <alignment horizontal="center" vertical="top" wrapText="1"/>
    </xf>
    <xf numFmtId="0" fontId="0" fillId="0" borderId="0" xfId="0" applyAlignment="1">
      <alignment horizontal="center" vertical="top"/>
    </xf>
    <xf numFmtId="0" fontId="115" fillId="0" borderId="8" xfId="0" applyFont="1" applyBorder="1" applyAlignment="1">
      <alignment vertical="center" wrapText="1"/>
    </xf>
    <xf numFmtId="0" fontId="124" fillId="0" borderId="6" xfId="0" applyFont="1" applyBorder="1" applyAlignment="1">
      <alignment horizontal="center" vertical="center" wrapText="1"/>
    </xf>
    <xf numFmtId="0" fontId="124" fillId="0" borderId="3" xfId="0" applyFont="1" applyBorder="1" applyAlignment="1">
      <alignment horizontal="center" vertical="center" wrapText="1"/>
    </xf>
    <xf numFmtId="0" fontId="115" fillId="18" borderId="8" xfId="0" applyFont="1" applyFill="1" applyBorder="1" applyAlignment="1">
      <alignment vertical="center" wrapText="1"/>
    </xf>
    <xf numFmtId="0" fontId="115" fillId="0" borderId="8" xfId="0" applyFont="1" applyBorder="1" applyAlignment="1">
      <alignment horizontal="left" vertical="center" wrapText="1" indent="2"/>
    </xf>
    <xf numFmtId="0" fontId="124" fillId="0" borderId="12" xfId="0" applyFont="1" applyBorder="1" applyAlignment="1">
      <alignment horizontal="center" vertical="center" wrapText="1"/>
    </xf>
    <xf numFmtId="0" fontId="124" fillId="0" borderId="9" xfId="0" applyFont="1" applyBorder="1" applyAlignment="1">
      <alignment horizontal="center" vertical="center" wrapText="1"/>
    </xf>
    <xf numFmtId="0" fontId="125" fillId="0" borderId="9" xfId="0" applyFont="1" applyBorder="1" applyAlignment="1">
      <alignment horizontal="center" vertical="center" wrapText="1"/>
    </xf>
    <xf numFmtId="0" fontId="124" fillId="18" borderId="8" xfId="0" applyFont="1" applyFill="1" applyBorder="1" applyAlignment="1">
      <alignment vertical="center" wrapText="1"/>
    </xf>
    <xf numFmtId="0" fontId="124" fillId="18" borderId="11" xfId="0" applyFont="1" applyFill="1" applyBorder="1" applyAlignment="1">
      <alignment vertical="center" wrapText="1"/>
    </xf>
    <xf numFmtId="0" fontId="125" fillId="0" borderId="6" xfId="0" applyFont="1" applyBorder="1" applyAlignment="1">
      <alignment horizontal="center" vertical="center" wrapText="1"/>
    </xf>
    <xf numFmtId="0" fontId="125" fillId="0" borderId="3" xfId="0" applyFont="1" applyBorder="1" applyAlignment="1">
      <alignment horizontal="center" vertical="center" wrapText="1"/>
    </xf>
    <xf numFmtId="0" fontId="125" fillId="0" borderId="12" xfId="0" applyFont="1" applyBorder="1" applyAlignment="1">
      <alignment horizontal="center" vertical="center" wrapText="1"/>
    </xf>
    <xf numFmtId="0" fontId="115" fillId="0" borderId="9" xfId="0" applyFont="1" applyBorder="1" applyAlignment="1">
      <alignment vertical="center" wrapText="1"/>
    </xf>
    <xf numFmtId="0" fontId="126" fillId="0" borderId="0" xfId="0" applyFont="1" applyAlignment="1">
      <alignment horizontal="right" vertical="center"/>
    </xf>
    <xf numFmtId="0" fontId="74" fillId="0" borderId="13" xfId="0" applyFont="1" applyBorder="1" applyAlignment="1">
      <alignment horizontal="justify" vertical="center" wrapText="1"/>
    </xf>
    <xf numFmtId="0" fontId="0" fillId="0" borderId="19" xfId="0" applyBorder="1"/>
    <xf numFmtId="0" fontId="3" fillId="0" borderId="47" xfId="0" applyFont="1" applyBorder="1" applyAlignment="1">
      <alignment horizontal="left" vertical="center" wrapText="1" indent="1"/>
    </xf>
    <xf numFmtId="0" fontId="3" fillId="0" borderId="17" xfId="0" applyFont="1" applyBorder="1" applyAlignment="1">
      <alignment horizontal="justify" vertical="center" wrapText="1"/>
    </xf>
    <xf numFmtId="0" fontId="3" fillId="0" borderId="47" xfId="0" applyFont="1" applyBorder="1" applyAlignment="1">
      <alignment horizontal="center" vertical="center" wrapText="1"/>
    </xf>
    <xf numFmtId="0" fontId="1" fillId="0" borderId="47" xfId="0" applyFont="1" applyBorder="1" applyAlignment="1">
      <alignment wrapText="1"/>
    </xf>
    <xf numFmtId="0" fontId="1" fillId="0" borderId="47" xfId="0" applyFont="1" applyBorder="1" applyAlignment="1">
      <alignment vertical="top" wrapText="1"/>
    </xf>
    <xf numFmtId="0" fontId="1" fillId="0" borderId="47" xfId="0" applyFont="1" applyBorder="1" applyAlignment="1">
      <alignment horizontal="right" wrapText="1"/>
    </xf>
    <xf numFmtId="0" fontId="1" fillId="0" borderId="47" xfId="0" applyFont="1" applyBorder="1" applyAlignment="1">
      <alignment horizontal="right" vertical="top" wrapText="1"/>
    </xf>
    <xf numFmtId="0" fontId="3" fillId="0" borderId="47" xfId="0" applyFont="1" applyBorder="1" applyAlignment="1">
      <alignment horizontal="right" wrapText="1" indent="3"/>
    </xf>
    <xf numFmtId="0" fontId="3" fillId="0" borderId="17" xfId="0" applyFont="1" applyBorder="1" applyAlignment="1">
      <alignment horizontal="left" vertical="top" wrapText="1"/>
    </xf>
    <xf numFmtId="0" fontId="1" fillId="0" borderId="82" xfId="0" applyFont="1" applyBorder="1" applyAlignment="1">
      <alignment horizontal="right" wrapText="1"/>
    </xf>
    <xf numFmtId="0" fontId="3" fillId="0" borderId="82" xfId="0" applyFont="1" applyBorder="1" applyAlignment="1">
      <alignment horizontal="center" vertical="center" wrapText="1"/>
    </xf>
    <xf numFmtId="43" fontId="105" fillId="0" borderId="17" xfId="12" applyFont="1" applyBorder="1" applyAlignment="1">
      <alignment horizontal="justify" vertical="center" wrapText="1"/>
    </xf>
    <xf numFmtId="43" fontId="105" fillId="0" borderId="16" xfId="0" applyNumberFormat="1" applyFont="1" applyBorder="1" applyAlignment="1">
      <alignment horizontal="justify" vertical="center" wrapText="1"/>
    </xf>
    <xf numFmtId="0" fontId="105" fillId="0" borderId="16" xfId="0" applyFont="1" applyBorder="1" applyAlignment="1">
      <alignment horizontal="justify" vertical="center" wrapText="1"/>
    </xf>
    <xf numFmtId="0" fontId="37" fillId="0" borderId="57" xfId="0" applyFont="1" applyBorder="1" applyAlignment="1">
      <alignment horizontal="center" vertical="center"/>
    </xf>
    <xf numFmtId="0" fontId="33" fillId="0" borderId="57" xfId="0" applyFont="1" applyBorder="1" applyAlignment="1">
      <alignment horizontal="left" vertical="center"/>
    </xf>
    <xf numFmtId="43" fontId="33" fillId="0" borderId="57" xfId="12" applyFont="1" applyBorder="1" applyAlignment="1">
      <alignment horizontal="center" vertical="center"/>
    </xf>
    <xf numFmtId="43" fontId="33" fillId="0" borderId="57" xfId="12" applyFont="1" applyBorder="1" applyAlignment="1">
      <alignment horizontal="right" vertical="center"/>
    </xf>
    <xf numFmtId="43" fontId="33" fillId="0" borderId="57" xfId="0" applyNumberFormat="1" applyFont="1" applyBorder="1" applyAlignment="1">
      <alignment horizontal="right" vertical="center"/>
    </xf>
    <xf numFmtId="0" fontId="0" fillId="0" borderId="19" xfId="0" applyBorder="1" applyAlignment="1">
      <alignment horizontal="center"/>
    </xf>
    <xf numFmtId="0" fontId="0" fillId="0" borderId="19" xfId="0" applyBorder="1" applyAlignment="1">
      <alignment horizontal="center" vertical="center"/>
    </xf>
    <xf numFmtId="0" fontId="0" fillId="0" borderId="19" xfId="0" quotePrefix="1" applyBorder="1" applyAlignment="1">
      <alignment horizontal="center"/>
    </xf>
    <xf numFmtId="166" fontId="0" fillId="0" borderId="19" xfId="12" applyNumberFormat="1" applyFont="1" applyBorder="1"/>
    <xf numFmtId="0" fontId="74" fillId="0" borderId="19" xfId="0" applyFont="1" applyBorder="1"/>
    <xf numFmtId="41" fontId="65" fillId="0" borderId="0" xfId="0" applyNumberFormat="1" applyFont="1" applyAlignment="1">
      <alignment horizontal="center" vertical="center" wrapText="1"/>
    </xf>
    <xf numFmtId="41" fontId="65" fillId="0" borderId="2" xfId="0" applyNumberFormat="1" applyFont="1" applyBorder="1" applyAlignment="1">
      <alignment horizontal="center" vertical="center" wrapText="1"/>
    </xf>
    <xf numFmtId="3" fontId="65" fillId="0" borderId="2" xfId="0" applyNumberFormat="1" applyFont="1" applyBorder="1" applyAlignment="1">
      <alignment horizontal="center" vertical="center" wrapText="1"/>
    </xf>
    <xf numFmtId="0" fontId="127" fillId="0" borderId="19" xfId="0" applyFont="1" applyBorder="1" applyAlignment="1">
      <alignment horizontal="center" vertical="center" wrapText="1"/>
    </xf>
    <xf numFmtId="0" fontId="106" fillId="0" borderId="50" xfId="15" applyBorder="1" applyAlignment="1">
      <alignment horizontal="center" vertical="center" wrapText="1"/>
    </xf>
    <xf numFmtId="0" fontId="128" fillId="24" borderId="83" xfId="0" applyFont="1" applyFill="1" applyBorder="1"/>
    <xf numFmtId="0" fontId="99" fillId="0" borderId="19" xfId="0" applyFont="1" applyBorder="1"/>
    <xf numFmtId="0" fontId="93" fillId="0" borderId="19" xfId="0" applyFont="1" applyBorder="1"/>
    <xf numFmtId="0" fontId="130" fillId="4" borderId="19" xfId="0" applyFont="1" applyFill="1" applyBorder="1" applyAlignment="1">
      <alignment horizontal="center" vertical="center" wrapText="1" readingOrder="1"/>
    </xf>
    <xf numFmtId="0" fontId="130" fillId="4" borderId="19" xfId="0" applyFont="1" applyFill="1" applyBorder="1" applyAlignment="1">
      <alignment horizontal="center" vertical="center" textRotation="90" wrapText="1" readingOrder="1"/>
    </xf>
    <xf numFmtId="0" fontId="129" fillId="4" borderId="19" xfId="0" applyFont="1" applyFill="1" applyBorder="1" applyAlignment="1">
      <alignment horizontal="left" vertical="center" wrapText="1" readingOrder="1"/>
    </xf>
    <xf numFmtId="0" fontId="129" fillId="4" borderId="19" xfId="0" applyFont="1" applyFill="1" applyBorder="1" applyAlignment="1">
      <alignment horizontal="left" vertical="center" wrapText="1"/>
    </xf>
    <xf numFmtId="0" fontId="129" fillId="4" borderId="19" xfId="0" applyFont="1" applyFill="1" applyBorder="1" applyAlignment="1">
      <alignment horizontal="center" vertical="center" wrapText="1" readingOrder="1"/>
    </xf>
    <xf numFmtId="0" fontId="129" fillId="4" borderId="19" xfId="0" applyFont="1" applyFill="1" applyBorder="1"/>
    <xf numFmtId="9" fontId="129" fillId="4" borderId="19" xfId="0" applyNumberFormat="1" applyFont="1" applyFill="1" applyBorder="1" applyAlignment="1">
      <alignment horizontal="center" vertical="center" wrapText="1" readingOrder="1"/>
    </xf>
    <xf numFmtId="0" fontId="129" fillId="4" borderId="19" xfId="0" applyFont="1" applyFill="1" applyBorder="1" applyAlignment="1">
      <alignment horizontal="center" vertical="center" wrapText="1"/>
    </xf>
    <xf numFmtId="9" fontId="129" fillId="4" borderId="19" xfId="0" applyNumberFormat="1" applyFont="1" applyFill="1" applyBorder="1" applyAlignment="1">
      <alignment horizontal="center" vertical="center" wrapText="1"/>
    </xf>
    <xf numFmtId="0" fontId="129" fillId="4" borderId="19" xfId="0" applyFont="1" applyFill="1" applyBorder="1" applyAlignment="1">
      <alignment vertical="center" wrapText="1"/>
    </xf>
    <xf numFmtId="9" fontId="129" fillId="4" borderId="19" xfId="0" applyNumberFormat="1" applyFont="1" applyFill="1" applyBorder="1"/>
    <xf numFmtId="10" fontId="129" fillId="4" borderId="19" xfId="0" applyNumberFormat="1" applyFont="1" applyFill="1" applyBorder="1"/>
    <xf numFmtId="165" fontId="129" fillId="4" borderId="19" xfId="0" applyNumberFormat="1" applyFont="1" applyFill="1" applyBorder="1"/>
    <xf numFmtId="9" fontId="129" fillId="4" borderId="19" xfId="6" applyFont="1" applyFill="1" applyBorder="1"/>
    <xf numFmtId="165" fontId="129" fillId="4" borderId="19" xfId="6" applyNumberFormat="1" applyFont="1" applyFill="1" applyBorder="1"/>
    <xf numFmtId="0" fontId="74" fillId="6" borderId="50" xfId="0" applyFont="1" applyFill="1" applyBorder="1" applyAlignment="1">
      <alignment horizontal="justify" vertical="center" wrapText="1"/>
    </xf>
    <xf numFmtId="0" fontId="74" fillId="6" borderId="13" xfId="0" applyFont="1" applyFill="1" applyBorder="1" applyAlignment="1">
      <alignment horizontal="justify" vertical="center" wrapText="1"/>
    </xf>
    <xf numFmtId="0" fontId="73" fillId="0" borderId="10" xfId="0" applyFont="1" applyBorder="1" applyAlignment="1">
      <alignment horizontal="justify" vertical="center" wrapText="1"/>
    </xf>
    <xf numFmtId="0" fontId="73" fillId="0" borderId="11" xfId="0" applyFont="1" applyBorder="1" applyAlignment="1">
      <alignment horizontal="justify" vertical="center" wrapText="1"/>
    </xf>
    <xf numFmtId="0" fontId="73" fillId="0" borderId="12" xfId="0" applyFont="1" applyBorder="1" applyAlignment="1">
      <alignment horizontal="justify" vertical="center" wrapText="1"/>
    </xf>
    <xf numFmtId="0" fontId="74" fillId="0" borderId="50" xfId="0" applyFont="1" applyBorder="1" applyAlignment="1">
      <alignment horizontal="justify" vertical="center" wrapText="1"/>
    </xf>
    <xf numFmtId="0" fontId="74" fillId="0" borderId="13" xfId="0" applyFont="1" applyBorder="1" applyAlignment="1">
      <alignment horizontal="justify" vertical="center" wrapText="1"/>
    </xf>
    <xf numFmtId="0" fontId="5" fillId="0" borderId="0" xfId="0" applyFont="1" applyFill="1" applyBorder="1" applyAlignment="1" applyProtection="1">
      <alignment horizontal="left" wrapText="1"/>
      <protection locked="0"/>
    </xf>
    <xf numFmtId="0" fontId="10" fillId="0" borderId="0" xfId="0"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0" fontId="6" fillId="0" borderId="8" xfId="0" applyFont="1" applyFill="1" applyBorder="1" applyAlignment="1" applyProtection="1">
      <alignment horizontal="center" vertical="top"/>
      <protection locked="0"/>
    </xf>
    <xf numFmtId="0" fontId="10" fillId="0" borderId="0" xfId="0" applyFont="1" applyFill="1" applyBorder="1" applyAlignment="1" applyProtection="1">
      <alignment horizontal="center"/>
      <protection locked="0"/>
    </xf>
    <xf numFmtId="0" fontId="3" fillId="4" borderId="0" xfId="0" applyFont="1" applyFill="1" applyBorder="1" applyAlignment="1" applyProtection="1">
      <alignment horizontal="center" vertical="center" wrapText="1"/>
      <protection locked="0"/>
    </xf>
    <xf numFmtId="0" fontId="67" fillId="4" borderId="8" xfId="0" applyFont="1" applyFill="1" applyBorder="1" applyAlignment="1">
      <alignment horizontal="center" vertical="center" wrapText="1"/>
    </xf>
    <xf numFmtId="0" fontId="21" fillId="2" borderId="5" xfId="0" applyFont="1" applyFill="1" applyBorder="1" applyAlignment="1" applyProtection="1">
      <alignment horizontal="left" vertical="center" wrapText="1"/>
      <protection locked="0"/>
    </xf>
    <xf numFmtId="0" fontId="21" fillId="2" borderId="0" xfId="0" applyFont="1" applyFill="1" applyBorder="1" applyAlignment="1" applyProtection="1">
      <alignment horizontal="left" vertical="center" wrapText="1"/>
      <protection locked="0"/>
    </xf>
    <xf numFmtId="0" fontId="16" fillId="0" borderId="37"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1" fillId="0" borderId="8" xfId="0" applyFont="1" applyFill="1" applyBorder="1" applyAlignment="1" applyProtection="1">
      <alignment horizontal="center" vertical="top"/>
      <protection locked="0"/>
    </xf>
    <xf numFmtId="0" fontId="39" fillId="7" borderId="1" xfId="0" applyFont="1" applyFill="1" applyBorder="1" applyAlignment="1">
      <alignment horizontal="center" vertical="center"/>
    </xf>
    <xf numFmtId="0" fontId="39" fillId="7" borderId="2" xfId="0" applyFont="1" applyFill="1" applyBorder="1" applyAlignment="1">
      <alignment horizontal="center" vertical="center"/>
    </xf>
    <xf numFmtId="0" fontId="39" fillId="7" borderId="3" xfId="0" applyFont="1" applyFill="1" applyBorder="1" applyAlignment="1">
      <alignment horizontal="center" vertical="center"/>
    </xf>
    <xf numFmtId="0" fontId="39" fillId="7" borderId="5" xfId="0" applyFont="1" applyFill="1" applyBorder="1" applyAlignment="1">
      <alignment horizontal="center" vertical="center"/>
    </xf>
    <xf numFmtId="0" fontId="39" fillId="7" borderId="0" xfId="0" applyFont="1" applyFill="1" applyBorder="1" applyAlignment="1">
      <alignment horizontal="center" vertical="center"/>
    </xf>
    <xf numFmtId="0" fontId="39" fillId="7" borderId="6" xfId="0" applyFont="1" applyFill="1" applyBorder="1" applyAlignment="1">
      <alignment horizontal="center" vertical="center"/>
    </xf>
    <xf numFmtId="0" fontId="39" fillId="7" borderId="7" xfId="0" applyFont="1" applyFill="1" applyBorder="1" applyAlignment="1">
      <alignment horizontal="center" vertical="center"/>
    </xf>
    <xf numFmtId="0" fontId="39" fillId="7" borderId="8" xfId="0" applyFont="1" applyFill="1" applyBorder="1" applyAlignment="1">
      <alignment horizontal="center" vertical="center"/>
    </xf>
    <xf numFmtId="0" fontId="39" fillId="7" borderId="9" xfId="0" applyFont="1" applyFill="1" applyBorder="1" applyAlignment="1">
      <alignment horizontal="center" vertical="center"/>
    </xf>
    <xf numFmtId="0" fontId="39" fillId="7" borderId="10" xfId="0" applyFont="1" applyFill="1" applyBorder="1" applyAlignment="1">
      <alignment horizontal="center" vertical="center"/>
    </xf>
    <xf numFmtId="0" fontId="39" fillId="7" borderId="11" xfId="0" applyFont="1" applyFill="1" applyBorder="1" applyAlignment="1">
      <alignment horizontal="center" vertical="center"/>
    </xf>
    <xf numFmtId="0" fontId="39" fillId="7" borderId="12" xfId="0" applyFont="1" applyFill="1" applyBorder="1" applyAlignment="1">
      <alignment horizontal="center" vertical="center"/>
    </xf>
    <xf numFmtId="0" fontId="6" fillId="0" borderId="0" xfId="0" applyFont="1" applyFill="1" applyBorder="1" applyAlignment="1" applyProtection="1">
      <alignment horizontal="center" vertical="top"/>
    </xf>
    <xf numFmtId="0" fontId="6" fillId="0" borderId="8" xfId="0" applyFont="1" applyFill="1" applyBorder="1" applyAlignment="1" applyProtection="1">
      <alignment horizontal="center" vertical="top"/>
    </xf>
    <xf numFmtId="0" fontId="25" fillId="0" borderId="5" xfId="0" applyFont="1" applyFill="1" applyBorder="1" applyAlignment="1" applyProtection="1">
      <alignment horizontal="justify" vertical="top"/>
      <protection locked="0"/>
    </xf>
    <xf numFmtId="0" fontId="25" fillId="0" borderId="0" xfId="0" applyFont="1" applyFill="1" applyBorder="1" applyAlignment="1" applyProtection="1">
      <alignment horizontal="justify" vertical="top"/>
      <protection locked="0"/>
    </xf>
    <xf numFmtId="0" fontId="3" fillId="0" borderId="41"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top"/>
      <protection locked="0"/>
    </xf>
    <xf numFmtId="0" fontId="6" fillId="0" borderId="43"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6" fillId="0" borderId="5" xfId="0" applyFont="1" applyBorder="1" applyAlignment="1" applyProtection="1">
      <alignment horizontal="justify" vertical="top" wrapText="1"/>
      <protection locked="0"/>
    </xf>
    <xf numFmtId="0" fontId="6" fillId="0" borderId="0" xfId="0" applyFont="1" applyBorder="1" applyAlignment="1" applyProtection="1">
      <alignment horizontal="justify" vertical="top" wrapText="1"/>
      <protection locked="0"/>
    </xf>
    <xf numFmtId="0" fontId="7" fillId="0" borderId="7" xfId="0" applyFont="1" applyBorder="1" applyAlignment="1" applyProtection="1">
      <alignment horizontal="justify" vertical="top" wrapText="1"/>
      <protection locked="0"/>
    </xf>
    <xf numFmtId="0" fontId="7" fillId="0" borderId="8" xfId="0" applyFont="1" applyBorder="1" applyAlignment="1" applyProtection="1">
      <alignment horizontal="justify" vertical="top" wrapText="1"/>
      <protection locked="0"/>
    </xf>
    <xf numFmtId="0" fontId="10"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7" fillId="0" borderId="5" xfId="0" applyFont="1" applyBorder="1" applyAlignment="1" applyProtection="1">
      <alignment horizontal="justify" vertical="top" wrapText="1"/>
      <protection locked="0"/>
    </xf>
    <xf numFmtId="0" fontId="7" fillId="0" borderId="0" xfId="0" applyFont="1" applyBorder="1" applyAlignment="1" applyProtection="1">
      <alignment horizontal="justify" vertical="top" wrapText="1"/>
      <protection locked="0"/>
    </xf>
    <xf numFmtId="0" fontId="6" fillId="0" borderId="5" xfId="0" applyFont="1" applyBorder="1" applyAlignment="1" applyProtection="1">
      <alignment horizontal="left" vertical="top" wrapText="1" indent="5"/>
      <protection locked="0"/>
    </xf>
    <xf numFmtId="0" fontId="6" fillId="0" borderId="0" xfId="0" applyFont="1" applyBorder="1" applyAlignment="1" applyProtection="1">
      <alignment horizontal="left" vertical="top" wrapText="1" indent="5"/>
      <protection locked="0"/>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protection locked="0"/>
    </xf>
    <xf numFmtId="0" fontId="58" fillId="0" borderId="5" xfId="0" applyFont="1" applyBorder="1" applyAlignment="1">
      <alignment horizontal="justify" vertical="center" wrapText="1"/>
    </xf>
    <xf numFmtId="0" fontId="58" fillId="0" borderId="6" xfId="0" applyFont="1" applyBorder="1" applyAlignment="1">
      <alignment horizontal="justify" vertical="center" wrapText="1"/>
    </xf>
    <xf numFmtId="0" fontId="39" fillId="4" borderId="0" xfId="0" applyFont="1" applyFill="1" applyBorder="1" applyAlignment="1">
      <alignment horizontal="center" vertical="center" wrapText="1"/>
    </xf>
    <xf numFmtId="0" fontId="57" fillId="4" borderId="8" xfId="0" applyFont="1" applyFill="1" applyBorder="1" applyAlignment="1">
      <alignment horizontal="center" vertical="center" wrapText="1"/>
    </xf>
    <xf numFmtId="0" fontId="58" fillId="4" borderId="1" xfId="0" applyFont="1" applyFill="1" applyBorder="1" applyAlignment="1">
      <alignment horizontal="center" vertical="center" wrapText="1"/>
    </xf>
    <xf numFmtId="0" fontId="58" fillId="4" borderId="3" xfId="0" applyFont="1" applyFill="1" applyBorder="1" applyAlignment="1">
      <alignment horizontal="center" vertical="center" wrapText="1"/>
    </xf>
    <xf numFmtId="0" fontId="58" fillId="4" borderId="7" xfId="0" applyFont="1" applyFill="1" applyBorder="1" applyAlignment="1">
      <alignment horizontal="center" vertical="center" wrapText="1"/>
    </xf>
    <xf numFmtId="0" fontId="58" fillId="4" borderId="9" xfId="0" applyFont="1" applyFill="1" applyBorder="1" applyAlignment="1">
      <alignment horizontal="center" vertical="center" wrapText="1"/>
    </xf>
    <xf numFmtId="0" fontId="58" fillId="4" borderId="50" xfId="0" applyFont="1" applyFill="1" applyBorder="1" applyAlignment="1">
      <alignment horizontal="center" vertical="center" wrapText="1"/>
    </xf>
    <xf numFmtId="0" fontId="58" fillId="4" borderId="13" xfId="0" applyFont="1" applyFill="1" applyBorder="1" applyAlignment="1">
      <alignment horizontal="center" vertical="center" wrapText="1"/>
    </xf>
    <xf numFmtId="0" fontId="58" fillId="0" borderId="1" xfId="0" applyFont="1" applyBorder="1" applyAlignment="1">
      <alignment horizontal="justify" vertical="center" wrapText="1"/>
    </xf>
    <xf numFmtId="0" fontId="58" fillId="0" borderId="3" xfId="0" applyFont="1" applyBorder="1" applyAlignment="1">
      <alignment horizontal="justify" vertical="center" wrapText="1"/>
    </xf>
    <xf numFmtId="0" fontId="61" fillId="0" borderId="0" xfId="0" applyFont="1" applyAlignment="1">
      <alignment horizontal="center" vertical="justify"/>
    </xf>
    <xf numFmtId="0" fontId="62" fillId="6" borderId="50" xfId="0" applyFont="1" applyFill="1" applyBorder="1" applyAlignment="1">
      <alignment horizontal="center" vertical="center"/>
    </xf>
    <xf numFmtId="0" fontId="62" fillId="6" borderId="4" xfId="0" applyFont="1" applyFill="1" applyBorder="1" applyAlignment="1">
      <alignment horizontal="center" vertical="center"/>
    </xf>
    <xf numFmtId="0" fontId="62" fillId="6" borderId="13" xfId="0" applyFont="1" applyFill="1" applyBorder="1" applyAlignment="1">
      <alignment horizontal="center" vertical="center"/>
    </xf>
    <xf numFmtId="0" fontId="62" fillId="6" borderId="50" xfId="0" applyFont="1" applyFill="1" applyBorder="1" applyAlignment="1">
      <alignment horizontal="center" vertical="center" wrapText="1"/>
    </xf>
    <xf numFmtId="0" fontId="62" fillId="6" borderId="4" xfId="0" applyFont="1" applyFill="1" applyBorder="1" applyAlignment="1">
      <alignment horizontal="center" vertical="center" wrapText="1"/>
    </xf>
    <xf numFmtId="0" fontId="62" fillId="6" borderId="13" xfId="0" applyFont="1" applyFill="1" applyBorder="1" applyAlignment="1">
      <alignment horizontal="center" vertical="center" wrapText="1"/>
    </xf>
    <xf numFmtId="0" fontId="59" fillId="0" borderId="5" xfId="0" applyFont="1" applyBorder="1" applyAlignment="1">
      <alignment horizontal="justify" vertical="center" wrapText="1"/>
    </xf>
    <xf numFmtId="0" fontId="59" fillId="0" borderId="6" xfId="0" applyFont="1" applyBorder="1" applyAlignment="1">
      <alignment horizontal="justify" vertical="center" wrapText="1"/>
    </xf>
    <xf numFmtId="0" fontId="60" fillId="0" borderId="7" xfId="0" applyFont="1" applyBorder="1" applyAlignment="1">
      <alignment horizontal="justify" vertical="center" wrapText="1"/>
    </xf>
    <xf numFmtId="0" fontId="60" fillId="0" borderId="9" xfId="0" applyFont="1" applyBorder="1" applyAlignment="1">
      <alignment horizontal="justify" vertical="center" wrapText="1"/>
    </xf>
    <xf numFmtId="0" fontId="3" fillId="0" borderId="1" xfId="0" applyFont="1" applyBorder="1" applyAlignment="1">
      <alignment horizontal="center" vertical="justify"/>
    </xf>
    <xf numFmtId="0" fontId="3" fillId="0" borderId="2" xfId="0" applyFont="1" applyBorder="1" applyAlignment="1">
      <alignment horizontal="center" vertical="justify"/>
    </xf>
    <xf numFmtId="0" fontId="3" fillId="0" borderId="3" xfId="0" applyFont="1" applyBorder="1" applyAlignment="1">
      <alignment horizontal="center" vertical="justify"/>
    </xf>
    <xf numFmtId="0" fontId="3" fillId="0" borderId="5" xfId="0" applyFont="1" applyBorder="1" applyAlignment="1">
      <alignment horizontal="center" vertical="justify"/>
    </xf>
    <xf numFmtId="0" fontId="3" fillId="0" borderId="0" xfId="0" applyFont="1" applyBorder="1" applyAlignment="1">
      <alignment horizontal="center" vertical="justify"/>
    </xf>
    <xf numFmtId="0" fontId="3" fillId="0" borderId="6" xfId="0" applyFont="1" applyBorder="1" applyAlignment="1">
      <alignment horizontal="center" vertical="justify"/>
    </xf>
    <xf numFmtId="0" fontId="3" fillId="0" borderId="7" xfId="0" applyFont="1" applyBorder="1" applyAlignment="1">
      <alignment horizontal="center" vertical="justify"/>
    </xf>
    <xf numFmtId="0" fontId="3" fillId="0" borderId="8" xfId="0" applyFont="1" applyBorder="1" applyAlignment="1">
      <alignment horizontal="center" vertical="justify"/>
    </xf>
    <xf numFmtId="0" fontId="3" fillId="0" borderId="9" xfId="0" applyFont="1" applyBorder="1" applyAlignment="1">
      <alignment horizontal="center" vertical="justify"/>
    </xf>
    <xf numFmtId="0" fontId="10" fillId="0" borderId="0" xfId="0" applyFont="1" applyFill="1" applyBorder="1" applyAlignment="1">
      <alignment horizontal="center"/>
    </xf>
    <xf numFmtId="0" fontId="10" fillId="0" borderId="0" xfId="0" applyFont="1" applyFill="1" applyBorder="1" applyAlignment="1">
      <alignment horizontal="center" vertical="top"/>
    </xf>
    <xf numFmtId="0" fontId="6" fillId="0" borderId="0" xfId="0" applyFont="1" applyFill="1" applyBorder="1" applyAlignment="1">
      <alignment horizontal="center" vertical="top"/>
    </xf>
    <xf numFmtId="0" fontId="11" fillId="0" borderId="8" xfId="0" applyFont="1" applyFill="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1" fillId="0" borderId="8" xfId="0" applyFont="1" applyFill="1" applyBorder="1" applyAlignment="1">
      <alignment horizontal="left" vertical="top"/>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3" fillId="0" borderId="61"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0" fontId="3" fillId="0" borderId="55" xfId="0" applyFont="1" applyFill="1" applyBorder="1" applyAlignment="1" applyProtection="1">
      <alignment horizontal="center" vertical="center"/>
      <protection locked="0"/>
    </xf>
    <xf numFmtId="0" fontId="80" fillId="0" borderId="0" xfId="0" applyFont="1" applyBorder="1" applyAlignment="1" applyProtection="1">
      <alignment horizontal="left" vertical="center" wrapText="1"/>
      <protection locked="0"/>
    </xf>
    <xf numFmtId="0" fontId="25" fillId="0" borderId="10"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43" xfId="0" applyFont="1" applyBorder="1" applyAlignment="1" applyProtection="1">
      <alignment horizontal="center" vertical="center"/>
    </xf>
    <xf numFmtId="0" fontId="3" fillId="0" borderId="56" xfId="0" applyFont="1" applyBorder="1" applyAlignment="1" applyProtection="1">
      <alignment horizontal="center" vertical="center"/>
    </xf>
    <xf numFmtId="0" fontId="1" fillId="0" borderId="5"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9" fillId="4" borderId="0" xfId="0" applyFont="1" applyFill="1" applyBorder="1" applyAlignment="1" applyProtection="1">
      <alignment horizontal="center" vertical="center" wrapText="1"/>
      <protection locked="0"/>
    </xf>
    <xf numFmtId="0" fontId="58" fillId="4" borderId="1" xfId="0" applyFont="1" applyFill="1" applyBorder="1" applyAlignment="1">
      <alignment horizontal="center" vertical="center"/>
    </xf>
    <xf numFmtId="0" fontId="58" fillId="4" borderId="2" xfId="0" applyFont="1" applyFill="1" applyBorder="1" applyAlignment="1">
      <alignment horizontal="center" vertical="center"/>
    </xf>
    <xf numFmtId="0" fontId="58" fillId="4" borderId="3" xfId="0" applyFont="1" applyFill="1" applyBorder="1" applyAlignment="1">
      <alignment horizontal="center" vertical="center"/>
    </xf>
    <xf numFmtId="0" fontId="58" fillId="4" borderId="10" xfId="0" applyFont="1" applyFill="1" applyBorder="1" applyAlignment="1">
      <alignment horizontal="center" vertical="center"/>
    </xf>
    <xf numFmtId="0" fontId="58" fillId="4" borderId="11" xfId="0" applyFont="1" applyFill="1" applyBorder="1" applyAlignment="1">
      <alignment horizontal="center" vertical="center"/>
    </xf>
    <xf numFmtId="0" fontId="58" fillId="4" borderId="12" xfId="0" applyFont="1" applyFill="1" applyBorder="1" applyAlignment="1">
      <alignment horizontal="center" vertical="center"/>
    </xf>
    <xf numFmtId="0" fontId="58" fillId="4" borderId="50" xfId="0" applyFont="1" applyFill="1" applyBorder="1" applyAlignment="1">
      <alignment horizontal="center" vertical="center"/>
    </xf>
    <xf numFmtId="0" fontId="58" fillId="4" borderId="4" xfId="0" applyFont="1" applyFill="1" applyBorder="1" applyAlignment="1">
      <alignment horizontal="center" vertical="center"/>
    </xf>
    <xf numFmtId="0" fontId="58" fillId="4" borderId="13" xfId="0" applyFont="1" applyFill="1" applyBorder="1" applyAlignment="1">
      <alignment horizontal="center" vertical="center"/>
    </xf>
    <xf numFmtId="0" fontId="58" fillId="4" borderId="5" xfId="0" applyFont="1" applyFill="1" applyBorder="1" applyAlignment="1">
      <alignment horizontal="center" vertical="center"/>
    </xf>
    <xf numFmtId="0" fontId="58" fillId="4" borderId="0" xfId="0" applyFont="1" applyFill="1" applyBorder="1" applyAlignment="1">
      <alignment horizontal="center" vertical="center"/>
    </xf>
    <xf numFmtId="0" fontId="58" fillId="4" borderId="6" xfId="0" applyFont="1" applyFill="1" applyBorder="1" applyAlignment="1">
      <alignment horizontal="center" vertical="center"/>
    </xf>
    <xf numFmtId="0" fontId="58" fillId="4" borderId="7" xfId="0" applyFont="1" applyFill="1" applyBorder="1" applyAlignment="1">
      <alignment horizontal="center" vertical="center"/>
    </xf>
    <xf numFmtId="0" fontId="58" fillId="4" borderId="8" xfId="0" applyFont="1" applyFill="1" applyBorder="1" applyAlignment="1">
      <alignment horizontal="center" vertical="center"/>
    </xf>
    <xf numFmtId="0" fontId="58" fillId="4" borderId="9" xfId="0" applyFont="1" applyFill="1" applyBorder="1" applyAlignment="1">
      <alignment horizontal="center" vertical="center"/>
    </xf>
    <xf numFmtId="0" fontId="58" fillId="4" borderId="50" xfId="0" applyFont="1" applyFill="1" applyBorder="1" applyAlignment="1">
      <alignment horizontal="center" vertical="justify"/>
    </xf>
    <xf numFmtId="0" fontId="58" fillId="4" borderId="13" xfId="0" applyFont="1" applyFill="1" applyBorder="1" applyAlignment="1">
      <alignment horizontal="center" vertical="justify"/>
    </xf>
    <xf numFmtId="0" fontId="59" fillId="0" borderId="1" xfId="0" applyFont="1" applyBorder="1" applyAlignment="1">
      <alignment horizontal="justify" vertical="center"/>
    </xf>
    <xf numFmtId="0" fontId="59" fillId="0" borderId="2" xfId="0" applyFont="1" applyBorder="1" applyAlignment="1">
      <alignment horizontal="justify" vertical="center"/>
    </xf>
    <xf numFmtId="0" fontId="59" fillId="0" borderId="3" xfId="0" applyFont="1" applyBorder="1" applyAlignment="1">
      <alignment horizontal="justify" vertical="center"/>
    </xf>
    <xf numFmtId="0" fontId="59" fillId="0" borderId="0" xfId="0" applyFont="1" applyBorder="1" applyAlignment="1">
      <alignment horizontal="left" vertical="center"/>
    </xf>
    <xf numFmtId="0" fontId="59" fillId="0" borderId="51" xfId="0" applyFont="1" applyBorder="1" applyAlignment="1">
      <alignment horizontal="left" vertical="center"/>
    </xf>
    <xf numFmtId="0" fontId="59" fillId="0" borderId="5" xfId="0" applyFont="1" applyBorder="1" applyAlignment="1">
      <alignment horizontal="left" vertical="center"/>
    </xf>
    <xf numFmtId="0" fontId="58" fillId="0" borderId="5" xfId="0" applyFont="1" applyBorder="1" applyAlignment="1">
      <alignment horizontal="left" vertical="center"/>
    </xf>
    <xf numFmtId="0" fontId="58" fillId="0" borderId="0" xfId="0" applyFont="1" applyBorder="1" applyAlignment="1">
      <alignment horizontal="left" vertical="center"/>
    </xf>
    <xf numFmtId="0" fontId="58" fillId="0" borderId="6" xfId="0" applyFont="1" applyBorder="1" applyAlignment="1">
      <alignment horizontal="left" vertical="center"/>
    </xf>
    <xf numFmtId="43" fontId="58" fillId="0" borderId="53" xfId="0" applyNumberFormat="1" applyFont="1" applyBorder="1" applyAlignment="1">
      <alignment horizontal="right" vertical="center"/>
    </xf>
    <xf numFmtId="0" fontId="59" fillId="0" borderId="0" xfId="0" applyFont="1" applyBorder="1" applyAlignment="1">
      <alignment vertical="center"/>
    </xf>
    <xf numFmtId="0" fontId="59" fillId="0" borderId="51" xfId="0" applyFont="1" applyBorder="1" applyAlignment="1">
      <alignment vertical="center"/>
    </xf>
    <xf numFmtId="43" fontId="59" fillId="0" borderId="53" xfId="0" applyNumberFormat="1" applyFont="1" applyBorder="1" applyAlignment="1" applyProtection="1">
      <alignment horizontal="right" vertical="center"/>
    </xf>
    <xf numFmtId="0" fontId="58" fillId="0" borderId="51" xfId="0" applyFont="1" applyBorder="1" applyAlignment="1">
      <alignment horizontal="left" vertical="center"/>
    </xf>
    <xf numFmtId="0" fontId="59" fillId="0" borderId="0" xfId="0" applyFont="1" applyAlignment="1">
      <alignment horizontal="left" vertical="center"/>
    </xf>
    <xf numFmtId="0" fontId="67" fillId="0" borderId="5" xfId="0" applyFont="1" applyBorder="1" applyAlignment="1">
      <alignment horizontal="left" vertical="center"/>
    </xf>
    <xf numFmtId="0" fontId="67" fillId="0" borderId="0" xfId="0" applyFont="1" applyBorder="1" applyAlignment="1">
      <alignment horizontal="left" vertical="center"/>
    </xf>
    <xf numFmtId="0" fontId="67" fillId="0" borderId="51" xfId="0" applyFont="1" applyBorder="1" applyAlignment="1">
      <alignment horizontal="left" vertical="center"/>
    </xf>
    <xf numFmtId="0" fontId="65" fillId="0" borderId="8" xfId="0" applyFont="1" applyBorder="1" applyAlignment="1">
      <alignment horizontal="left" vertical="center"/>
    </xf>
    <xf numFmtId="0" fontId="65" fillId="0" borderId="52" xfId="0" applyFont="1" applyBorder="1" applyAlignment="1">
      <alignment horizontal="left" vertical="center"/>
    </xf>
    <xf numFmtId="0" fontId="58" fillId="0" borderId="0" xfId="0" applyFont="1" applyAlignment="1">
      <alignment horizontal="left" vertical="center"/>
    </xf>
    <xf numFmtId="0" fontId="59" fillId="0" borderId="0" xfId="0" applyFont="1" applyBorder="1" applyAlignment="1">
      <alignment horizontal="left" vertical="justify"/>
    </xf>
    <xf numFmtId="0" fontId="59" fillId="0" borderId="51" xfId="0" applyFont="1" applyBorder="1" applyAlignment="1">
      <alignment horizontal="left" vertical="justify"/>
    </xf>
    <xf numFmtId="0" fontId="6" fillId="2" borderId="43" xfId="0" applyFont="1" applyFill="1" applyBorder="1" applyAlignment="1" applyProtection="1">
      <alignment horizontal="left" vertical="center"/>
      <protection locked="0"/>
    </xf>
    <xf numFmtId="0" fontId="6" fillId="2" borderId="21" xfId="0" applyFont="1" applyFill="1" applyBorder="1" applyAlignment="1" applyProtection="1">
      <alignment horizontal="left" vertical="center"/>
      <protection locked="0"/>
    </xf>
    <xf numFmtId="0" fontId="3" fillId="0" borderId="45"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wrapText="1"/>
    </xf>
    <xf numFmtId="0" fontId="11" fillId="0" borderId="8" xfId="0" applyFont="1" applyFill="1" applyBorder="1" applyAlignment="1" applyProtection="1">
      <alignment horizontal="left" vertical="center"/>
      <protection locked="0"/>
    </xf>
    <xf numFmtId="0" fontId="68" fillId="0" borderId="5" xfId="0" applyFont="1" applyBorder="1" applyAlignment="1">
      <alignment horizontal="left" vertical="center"/>
    </xf>
    <xf numFmtId="0" fontId="68" fillId="0" borderId="6" xfId="0" applyFont="1" applyBorder="1" applyAlignment="1">
      <alignment horizontal="left" vertical="center"/>
    </xf>
    <xf numFmtId="0" fontId="69" fillId="0" borderId="5" xfId="0" applyFont="1" applyBorder="1" applyAlignment="1">
      <alignment horizontal="left" vertical="center"/>
    </xf>
    <xf numFmtId="0" fontId="69" fillId="0" borderId="6" xfId="0" applyFont="1" applyBorder="1" applyAlignment="1">
      <alignment horizontal="left" vertical="center"/>
    </xf>
    <xf numFmtId="0" fontId="68" fillId="0" borderId="1" xfId="0" applyFont="1" applyFill="1" applyBorder="1" applyAlignment="1">
      <alignment horizontal="center" vertical="center"/>
    </xf>
    <xf numFmtId="0" fontId="68" fillId="0" borderId="3" xfId="0" applyFont="1" applyFill="1" applyBorder="1" applyAlignment="1">
      <alignment horizontal="center" vertical="center"/>
    </xf>
    <xf numFmtId="0" fontId="68" fillId="0" borderId="7" xfId="0" applyFont="1" applyFill="1" applyBorder="1" applyAlignment="1">
      <alignment horizontal="center" vertical="center"/>
    </xf>
    <xf numFmtId="0" fontId="68" fillId="0" borderId="9" xfId="0" applyFont="1" applyFill="1" applyBorder="1" applyAlignment="1">
      <alignment horizontal="center" vertical="center"/>
    </xf>
    <xf numFmtId="0" fontId="68" fillId="0" borderId="10" xfId="0" applyFont="1" applyFill="1" applyBorder="1" applyAlignment="1">
      <alignment horizontal="center" vertical="center"/>
    </xf>
    <xf numFmtId="0" fontId="68" fillId="0" borderId="11" xfId="0" applyFont="1" applyFill="1" applyBorder="1" applyAlignment="1">
      <alignment horizontal="center" vertical="center"/>
    </xf>
    <xf numFmtId="0" fontId="68" fillId="0" borderId="12" xfId="0" applyFont="1" applyFill="1" applyBorder="1" applyAlignment="1">
      <alignment horizontal="center" vertical="center"/>
    </xf>
    <xf numFmtId="0" fontId="68" fillId="0" borderId="50" xfId="0" applyFont="1" applyFill="1" applyBorder="1" applyAlignment="1">
      <alignment horizontal="center" vertical="center"/>
    </xf>
    <xf numFmtId="0" fontId="68" fillId="0" borderId="13" xfId="0" applyFont="1" applyFill="1" applyBorder="1" applyAlignment="1">
      <alignment horizontal="center" vertical="center"/>
    </xf>
    <xf numFmtId="0" fontId="68" fillId="0" borderId="8" xfId="0" applyFont="1" applyFill="1" applyBorder="1" applyAlignment="1">
      <alignment horizontal="center" vertical="center"/>
    </xf>
    <xf numFmtId="0" fontId="68" fillId="0" borderId="5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4" xfId="0" applyFont="1" applyFill="1" applyBorder="1" applyAlignment="1">
      <alignment horizontal="center" vertical="center"/>
    </xf>
    <xf numFmtId="0" fontId="68" fillId="0" borderId="5" xfId="0" applyFont="1" applyFill="1" applyBorder="1" applyAlignment="1">
      <alignment horizontal="center" vertical="center"/>
    </xf>
    <xf numFmtId="0" fontId="68" fillId="0" borderId="0" xfId="0" applyFont="1" applyFill="1" applyBorder="1" applyAlignment="1">
      <alignment horizontal="center" vertical="center"/>
    </xf>
    <xf numFmtId="0" fontId="68" fillId="0" borderId="51" xfId="0" applyFont="1" applyFill="1" applyBorder="1" applyAlignment="1">
      <alignment horizontal="center" vertical="center"/>
    </xf>
    <xf numFmtId="0" fontId="44" fillId="0" borderId="0" xfId="0" applyFont="1" applyFill="1" applyAlignment="1" applyProtection="1">
      <alignment horizontal="left" vertical="justify" indent="3"/>
      <protection locked="0"/>
    </xf>
    <xf numFmtId="0" fontId="46" fillId="0" borderId="0" xfId="0" applyFont="1" applyFill="1" applyAlignment="1" applyProtection="1">
      <alignment horizontal="left"/>
      <protection locked="0"/>
    </xf>
    <xf numFmtId="0" fontId="44" fillId="0" borderId="0" xfId="0" applyFont="1" applyFill="1" applyAlignment="1" applyProtection="1">
      <alignment horizontal="left"/>
      <protection locked="0"/>
    </xf>
    <xf numFmtId="0" fontId="3" fillId="0" borderId="45" xfId="0" applyFont="1" applyFill="1" applyBorder="1" applyAlignment="1" applyProtection="1">
      <alignment horizontal="center" vertical="center" wrapText="1"/>
      <protection locked="0"/>
    </xf>
    <xf numFmtId="0" fontId="3" fillId="0" borderId="48" xfId="0" applyFont="1" applyFill="1" applyBorder="1" applyAlignment="1" applyProtection="1">
      <alignment horizontal="center" vertical="center" wrapText="1"/>
      <protection locked="0"/>
    </xf>
    <xf numFmtId="0" fontId="25" fillId="0" borderId="5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6" fillId="0" borderId="45" xfId="0" applyFont="1" applyFill="1" applyBorder="1" applyAlignment="1" applyProtection="1">
      <alignment horizontal="center" vertical="center"/>
      <protection locked="0"/>
    </xf>
    <xf numFmtId="0" fontId="6" fillId="0" borderId="48"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11" fillId="0" borderId="45" xfId="0" applyFont="1" applyFill="1" applyBorder="1" applyAlignment="1" applyProtection="1">
      <alignment horizontal="center" vertical="center"/>
      <protection locked="0"/>
    </xf>
    <xf numFmtId="0" fontId="11" fillId="0" borderId="48" xfId="0" applyFont="1" applyFill="1" applyBorder="1" applyAlignment="1" applyProtection="1">
      <alignment horizontal="center" vertical="center"/>
      <protection locked="0"/>
    </xf>
    <xf numFmtId="4" fontId="11" fillId="0" borderId="8" xfId="0" applyNumberFormat="1" applyFont="1" applyFill="1" applyBorder="1" applyAlignment="1" applyProtection="1">
      <alignment horizontal="left" vertical="center"/>
      <protection locked="0"/>
    </xf>
    <xf numFmtId="0" fontId="25" fillId="0" borderId="1" xfId="0" applyFont="1" applyBorder="1" applyAlignment="1">
      <alignment horizontal="justify" vertical="center" wrapText="1"/>
    </xf>
    <xf numFmtId="0" fontId="25" fillId="0" borderId="54" xfId="0" applyFont="1" applyBorder="1" applyAlignment="1">
      <alignment horizontal="justify" vertical="center" wrapText="1"/>
    </xf>
    <xf numFmtId="0" fontId="25" fillId="0" borderId="5" xfId="0" applyFont="1" applyBorder="1" applyAlignment="1">
      <alignment horizontal="left" vertical="center" wrapText="1"/>
    </xf>
    <xf numFmtId="0" fontId="25" fillId="0" borderId="51" xfId="0" applyFont="1" applyBorder="1" applyAlignment="1">
      <alignment horizontal="left" vertical="center" wrapText="1"/>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51"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5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5" fillId="0" borderId="2" xfId="0" applyFont="1" applyBorder="1" applyAlignment="1" applyProtection="1">
      <alignment horizontal="right"/>
      <protection locked="0"/>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1" fillId="0" borderId="8" xfId="0" applyFont="1" applyFill="1" applyBorder="1" applyAlignment="1">
      <alignment horizontal="left" vertical="center"/>
    </xf>
    <xf numFmtId="0" fontId="5" fillId="0" borderId="8" xfId="0" applyFont="1" applyBorder="1" applyAlignment="1">
      <alignment horizontal="center" vertical="center"/>
    </xf>
    <xf numFmtId="0" fontId="58" fillId="6" borderId="50" xfId="0" applyFont="1" applyFill="1" applyBorder="1" applyAlignment="1">
      <alignment horizontal="center" vertical="center"/>
    </xf>
    <xf numFmtId="0" fontId="58" fillId="6" borderId="13" xfId="0" applyFont="1" applyFill="1" applyBorder="1" applyAlignment="1">
      <alignment horizontal="center" vertical="center"/>
    </xf>
    <xf numFmtId="0" fontId="58" fillId="6" borderId="10" xfId="0" applyFont="1" applyFill="1" applyBorder="1" applyAlignment="1">
      <alignment horizontal="center" vertical="center" wrapText="1"/>
    </xf>
    <xf numFmtId="0" fontId="58" fillId="6" borderId="11" xfId="0" applyFont="1" applyFill="1" applyBorder="1" applyAlignment="1">
      <alignment horizontal="center" vertical="center" wrapText="1"/>
    </xf>
    <xf numFmtId="0" fontId="58" fillId="6" borderId="12" xfId="0" applyFont="1" applyFill="1" applyBorder="1" applyAlignment="1">
      <alignment horizontal="center" vertical="center" wrapText="1"/>
    </xf>
    <xf numFmtId="0" fontId="58" fillId="6" borderId="50" xfId="0" applyFont="1" applyFill="1" applyBorder="1" applyAlignment="1">
      <alignment horizontal="center" vertical="center" wrapText="1"/>
    </xf>
    <xf numFmtId="0" fontId="58" fillId="6" borderId="13"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10" fillId="0" borderId="0" xfId="0" applyFont="1" applyAlignment="1" applyProtection="1">
      <alignment horizontal="center"/>
      <protection locked="0"/>
    </xf>
    <xf numFmtId="0" fontId="33" fillId="2" borderId="31" xfId="0" applyFont="1" applyFill="1" applyBorder="1" applyAlignment="1" applyProtection="1">
      <alignment horizontal="center" vertical="center"/>
      <protection locked="0"/>
    </xf>
    <xf numFmtId="0" fontId="33" fillId="2" borderId="32" xfId="0" applyFont="1" applyFill="1" applyBorder="1" applyAlignment="1" applyProtection="1">
      <alignment horizontal="center" vertical="center"/>
      <protection locked="0"/>
    </xf>
    <xf numFmtId="0" fontId="33" fillId="2" borderId="33" xfId="0" applyFont="1" applyFill="1" applyBorder="1" applyAlignment="1" applyProtection="1">
      <alignment horizontal="center" vertical="center"/>
      <protection locked="0"/>
    </xf>
    <xf numFmtId="0" fontId="32" fillId="0" borderId="0" xfId="0" applyFont="1" applyAlignment="1" applyProtection="1">
      <alignment horizontal="center"/>
      <protection locked="0"/>
    </xf>
    <xf numFmtId="0" fontId="33" fillId="0" borderId="1"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2" borderId="28" xfId="0" applyFont="1" applyFill="1" applyBorder="1" applyAlignment="1" applyProtection="1">
      <alignment horizontal="center" vertical="center"/>
      <protection locked="0"/>
    </xf>
    <xf numFmtId="0" fontId="33" fillId="2" borderId="29" xfId="0" applyFont="1" applyFill="1" applyBorder="1" applyAlignment="1" applyProtection="1">
      <alignment horizontal="center" vertical="center"/>
      <protection locked="0"/>
    </xf>
    <xf numFmtId="0" fontId="33" fillId="2" borderId="30" xfId="0" applyFont="1" applyFill="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3" fillId="0" borderId="22"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2" fillId="0" borderId="0" xfId="0" applyFont="1" applyAlignment="1" applyProtection="1">
      <alignment horizontal="left"/>
      <protection locked="0"/>
    </xf>
    <xf numFmtId="0" fontId="10" fillId="0" borderId="0"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xf>
    <xf numFmtId="0" fontId="11" fillId="0" borderId="8" xfId="0" applyFont="1" applyFill="1" applyBorder="1" applyAlignment="1" applyProtection="1">
      <alignment horizontal="left" vertical="center"/>
    </xf>
    <xf numFmtId="0" fontId="10" fillId="0" borderId="0" xfId="0" applyFont="1" applyFill="1" applyAlignment="1">
      <alignment horizontal="center" vertical="center" wrapText="1"/>
    </xf>
    <xf numFmtId="0" fontId="32" fillId="0" borderId="0" xfId="0" applyFont="1" applyFill="1" applyAlignment="1">
      <alignment horizontal="center"/>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94" fillId="15" borderId="19" xfId="0" applyFont="1" applyFill="1" applyBorder="1" applyAlignment="1">
      <alignment horizontal="left" vertical="center" wrapText="1"/>
    </xf>
    <xf numFmtId="0" fontId="95" fillId="0" borderId="19" xfId="0" applyFont="1" applyBorder="1" applyAlignment="1">
      <alignment horizontal="center" vertical="top"/>
    </xf>
    <xf numFmtId="49" fontId="90" fillId="0" borderId="19" xfId="1" applyNumberFormat="1" applyFont="1" applyFill="1" applyBorder="1" applyAlignment="1" applyProtection="1">
      <alignment horizontal="left" vertical="top"/>
    </xf>
    <xf numFmtId="0" fontId="90" fillId="0" borderId="19" xfId="0" applyFont="1" applyFill="1" applyBorder="1" applyAlignment="1">
      <alignment horizontal="left" vertical="top" wrapText="1"/>
    </xf>
    <xf numFmtId="0" fontId="90" fillId="0" borderId="19" xfId="0" applyFont="1" applyFill="1" applyBorder="1" applyAlignment="1">
      <alignment horizontal="left" vertical="top"/>
    </xf>
    <xf numFmtId="2" fontId="92" fillId="0" borderId="19" xfId="6" quotePrefix="1" applyNumberFormat="1" applyFont="1" applyFill="1" applyBorder="1" applyAlignment="1">
      <alignment horizontal="left" vertical="top" wrapText="1"/>
    </xf>
    <xf numFmtId="2" fontId="92" fillId="0" borderId="19" xfId="6" applyNumberFormat="1" applyFont="1" applyFill="1" applyBorder="1" applyAlignment="1">
      <alignment horizontal="left" vertical="top" wrapText="1"/>
    </xf>
    <xf numFmtId="49" fontId="89" fillId="2" borderId="19" xfId="13" applyNumberFormat="1" applyFont="1" applyFill="1" applyBorder="1" applyAlignment="1">
      <alignment horizontal="center" vertical="center" textRotation="90" wrapText="1"/>
    </xf>
    <xf numFmtId="0" fontId="89" fillId="2" borderId="19" xfId="13" applyFont="1" applyFill="1" applyBorder="1" applyAlignment="1">
      <alignment horizontal="center" vertical="center" wrapText="1"/>
    </xf>
    <xf numFmtId="49" fontId="89" fillId="2" borderId="19" xfId="13" applyNumberFormat="1" applyFont="1" applyFill="1" applyBorder="1" applyAlignment="1">
      <alignment horizontal="center" vertical="center" wrapText="1"/>
    </xf>
    <xf numFmtId="0" fontId="130" fillId="4" borderId="19" xfId="0" applyFont="1" applyFill="1" applyBorder="1" applyAlignment="1">
      <alignment horizontal="center" vertical="center" wrapText="1" readingOrder="1"/>
    </xf>
    <xf numFmtId="0" fontId="129" fillId="4" borderId="19" xfId="0" applyFont="1" applyFill="1" applyBorder="1" applyAlignment="1">
      <alignment horizontal="center" vertical="center" wrapText="1" readingOrder="1"/>
    </xf>
    <xf numFmtId="0" fontId="130" fillId="4" borderId="19" xfId="0" applyFont="1" applyFill="1" applyBorder="1" applyAlignment="1">
      <alignment horizontal="center" vertical="center" textRotation="90" wrapText="1" readingOrder="1"/>
    </xf>
    <xf numFmtId="0" fontId="129" fillId="4" borderId="19" xfId="0" applyFont="1" applyFill="1" applyBorder="1" applyAlignment="1">
      <alignment horizontal="left" vertical="center" wrapText="1" readingOrder="1"/>
    </xf>
    <xf numFmtId="0" fontId="129" fillId="4" borderId="19" xfId="0" applyFont="1" applyFill="1" applyBorder="1" applyAlignment="1">
      <alignment horizontal="left" vertical="center" wrapText="1"/>
    </xf>
    <xf numFmtId="0" fontId="129" fillId="4" borderId="19" xfId="0" applyFont="1" applyFill="1" applyBorder="1" applyAlignment="1">
      <alignment horizontal="center" vertical="center" wrapText="1"/>
    </xf>
    <xf numFmtId="0" fontId="130" fillId="4" borderId="19" xfId="0" applyFont="1" applyFill="1" applyBorder="1" applyAlignment="1">
      <alignment horizontal="center" vertical="center" wrapText="1"/>
    </xf>
    <xf numFmtId="0" fontId="129" fillId="4" borderId="19" xfId="0" applyFont="1" applyFill="1" applyBorder="1" applyAlignment="1">
      <alignment horizontal="center" vertical="center" textRotation="90" wrapText="1"/>
    </xf>
    <xf numFmtId="0" fontId="98" fillId="4" borderId="19" xfId="0" applyFont="1" applyFill="1" applyBorder="1" applyAlignment="1">
      <alignment horizontal="right" vertical="center" wrapText="1"/>
    </xf>
    <xf numFmtId="0" fontId="32" fillId="0" borderId="0" xfId="0" applyFont="1" applyAlignment="1" applyProtection="1">
      <alignment horizontal="center" vertical="center"/>
      <protection locked="0"/>
    </xf>
    <xf numFmtId="0" fontId="35" fillId="0" borderId="0" xfId="0" applyFont="1" applyFill="1" applyBorder="1" applyAlignment="1" applyProtection="1">
      <alignment horizontal="center" vertical="top"/>
    </xf>
    <xf numFmtId="0" fontId="71" fillId="0" borderId="0" xfId="0" applyFont="1" applyAlignment="1" applyProtection="1">
      <alignment horizontal="justify" vertical="distributed" wrapText="1"/>
      <protection locked="0"/>
    </xf>
    <xf numFmtId="0" fontId="33" fillId="2" borderId="1" xfId="0" applyFont="1" applyFill="1" applyBorder="1" applyAlignment="1" applyProtection="1">
      <alignment horizontal="center" vertical="center"/>
      <protection locked="0"/>
    </xf>
    <xf numFmtId="0" fontId="33" fillId="2" borderId="26"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27" xfId="0" applyFont="1" applyFill="1" applyBorder="1" applyAlignment="1" applyProtection="1">
      <alignment horizontal="center" vertical="center"/>
      <protection locked="0"/>
    </xf>
    <xf numFmtId="0" fontId="33" fillId="2" borderId="15"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2" borderId="22"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protection locked="0"/>
    </xf>
    <xf numFmtId="0" fontId="58" fillId="0" borderId="5" xfId="0" applyFont="1" applyBorder="1" applyAlignment="1">
      <alignment vertical="center"/>
    </xf>
    <xf numFmtId="0" fontId="58" fillId="0" borderId="7" xfId="0" applyFont="1" applyBorder="1" applyAlignment="1">
      <alignment vertical="center"/>
    </xf>
    <xf numFmtId="41" fontId="59" fillId="0" borderId="4" xfId="0" applyNumberFormat="1" applyFont="1" applyBorder="1" applyAlignment="1">
      <alignment horizontal="right" vertical="center"/>
    </xf>
    <xf numFmtId="0" fontId="59" fillId="0" borderId="5" xfId="0" applyFont="1" applyBorder="1" applyAlignment="1">
      <alignment vertical="center"/>
    </xf>
    <xf numFmtId="0" fontId="59" fillId="0" borderId="1" xfId="0" applyFont="1" applyBorder="1" applyAlignment="1">
      <alignment vertical="center"/>
    </xf>
    <xf numFmtId="0" fontId="59" fillId="0" borderId="3" xfId="0" applyFont="1" applyBorder="1" applyAlignment="1">
      <alignment vertical="center"/>
    </xf>
    <xf numFmtId="0" fontId="59" fillId="0" borderId="6" xfId="0" applyFont="1" applyBorder="1" applyAlignment="1">
      <alignment horizontal="left" vertical="center" indent="1"/>
    </xf>
    <xf numFmtId="0" fontId="58" fillId="6" borderId="1" xfId="0" applyFont="1" applyFill="1" applyBorder="1" applyAlignment="1">
      <alignment vertical="center"/>
    </xf>
    <xf numFmtId="0" fontId="58" fillId="6" borderId="3" xfId="0" applyFont="1" applyFill="1" applyBorder="1" applyAlignment="1">
      <alignment vertical="center"/>
    </xf>
    <xf numFmtId="0" fontId="58" fillId="6" borderId="7" xfId="0" applyFont="1" applyFill="1" applyBorder="1" applyAlignment="1">
      <alignment vertical="center"/>
    </xf>
    <xf numFmtId="0" fontId="58" fillId="6" borderId="9" xfId="0" applyFont="1" applyFill="1" applyBorder="1" applyAlignment="1">
      <alignment vertical="center"/>
    </xf>
    <xf numFmtId="0" fontId="58" fillId="6" borderId="50" xfId="0" applyFont="1" applyFill="1" applyBorder="1" applyAlignment="1">
      <alignment horizontal="center" vertical="justify"/>
    </xf>
    <xf numFmtId="0" fontId="58" fillId="6" borderId="13" xfId="0" applyFont="1" applyFill="1" applyBorder="1" applyAlignment="1">
      <alignment horizontal="center" vertical="justify"/>
    </xf>
    <xf numFmtId="0" fontId="58" fillId="0" borderId="6" xfId="0" applyFont="1" applyBorder="1" applyAlignment="1">
      <alignment vertical="center"/>
    </xf>
    <xf numFmtId="0" fontId="58" fillId="0" borderId="9" xfId="0" applyFont="1" applyBorder="1" applyAlignment="1">
      <alignment vertical="center"/>
    </xf>
    <xf numFmtId="41" fontId="58" fillId="0" borderId="4" xfId="0" applyNumberFormat="1" applyFont="1" applyBorder="1" applyAlignment="1">
      <alignment horizontal="right" vertical="center"/>
    </xf>
    <xf numFmtId="41" fontId="58" fillId="0" borderId="13" xfId="0" applyNumberFormat="1" applyFont="1" applyBorder="1" applyAlignment="1">
      <alignment horizontal="right" vertical="center"/>
    </xf>
    <xf numFmtId="0" fontId="58" fillId="0" borderId="5" xfId="0" applyFont="1" applyBorder="1" applyAlignment="1">
      <alignment vertical="center" wrapText="1"/>
    </xf>
    <xf numFmtId="0" fontId="57" fillId="4" borderId="0" xfId="0" applyFont="1" applyFill="1" applyBorder="1" applyAlignment="1">
      <alignment horizontal="center" vertical="center" wrapText="1"/>
    </xf>
    <xf numFmtId="0" fontId="59" fillId="0" borderId="5" xfId="0" applyFont="1" applyBorder="1" applyAlignment="1">
      <alignment vertical="center" wrapText="1"/>
    </xf>
    <xf numFmtId="0" fontId="59" fillId="0" borderId="11" xfId="0" applyFont="1" applyBorder="1" applyAlignment="1">
      <alignment vertical="center"/>
    </xf>
    <xf numFmtId="0" fontId="58" fillId="6" borderId="10" xfId="0" applyFont="1" applyFill="1" applyBorder="1" applyAlignment="1">
      <alignment vertical="center"/>
    </xf>
    <xf numFmtId="0" fontId="58" fillId="6" borderId="12" xfId="0" applyFont="1" applyFill="1" applyBorder="1" applyAlignment="1">
      <alignment vertical="center"/>
    </xf>
    <xf numFmtId="0" fontId="33" fillId="2" borderId="31" xfId="0" applyFont="1" applyFill="1" applyBorder="1" applyAlignment="1">
      <alignment horizontal="center" vertical="center"/>
    </xf>
    <xf numFmtId="0" fontId="33" fillId="0" borderId="32" xfId="0" applyFont="1" applyFill="1" applyBorder="1" applyAlignment="1">
      <alignment horizontal="center" vertical="center"/>
    </xf>
    <xf numFmtId="0" fontId="33" fillId="2" borderId="32" xfId="0" applyFont="1" applyFill="1" applyBorder="1" applyAlignment="1">
      <alignment horizontal="center" vertical="center"/>
    </xf>
    <xf numFmtId="0" fontId="33" fillId="2" borderId="33" xfId="0" applyFont="1" applyFill="1" applyBorder="1" applyAlignment="1">
      <alignment horizontal="center" vertical="center"/>
    </xf>
    <xf numFmtId="0" fontId="10" fillId="0" borderId="0" xfId="0" applyFont="1" applyAlignment="1">
      <alignment horizontal="center"/>
    </xf>
    <xf numFmtId="0" fontId="32" fillId="0" borderId="0" xfId="0" applyFont="1" applyAlignment="1">
      <alignment horizont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1" xfId="0" applyFont="1" applyBorder="1" applyAlignment="1">
      <alignment horizontal="center" vertical="center"/>
    </xf>
    <xf numFmtId="0" fontId="35" fillId="0" borderId="26" xfId="0" applyFont="1" applyBorder="1" applyAlignment="1">
      <alignment horizontal="center" vertical="center"/>
    </xf>
    <xf numFmtId="0" fontId="35" fillId="0" borderId="7" xfId="0" applyFont="1" applyBorder="1" applyAlignment="1">
      <alignment horizontal="center" vertical="center"/>
    </xf>
    <xf numFmtId="0" fontId="35" fillId="0" borderId="27" xfId="0" applyFont="1" applyBorder="1" applyAlignment="1">
      <alignment horizontal="center" vertical="center"/>
    </xf>
    <xf numFmtId="0" fontId="33" fillId="2" borderId="57" xfId="0" applyFont="1" applyFill="1" applyBorder="1" applyAlignment="1">
      <alignment horizontal="center" vertical="center"/>
    </xf>
    <xf numFmtId="0" fontId="35" fillId="0" borderId="57" xfId="0" applyFont="1" applyBorder="1" applyAlignment="1">
      <alignment horizontal="center" vertical="center"/>
    </xf>
    <xf numFmtId="0" fontId="6" fillId="0" borderId="0" xfId="0" applyFont="1" applyAlignment="1" applyProtection="1">
      <alignment horizontal="center"/>
    </xf>
    <xf numFmtId="0" fontId="32" fillId="0" borderId="0" xfId="0" applyFont="1" applyAlignment="1" applyProtection="1">
      <alignment horizontal="center"/>
    </xf>
    <xf numFmtId="0" fontId="33" fillId="0" borderId="29"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protection locked="0"/>
    </xf>
    <xf numFmtId="0" fontId="105" fillId="0" borderId="19" xfId="0" applyFont="1" applyBorder="1" applyAlignment="1">
      <alignment horizontal="justify" vertical="center"/>
    </xf>
    <xf numFmtId="0" fontId="104" fillId="0" borderId="50" xfId="0" applyFont="1" applyBorder="1" applyAlignment="1">
      <alignment horizontal="center" vertical="center"/>
    </xf>
    <xf numFmtId="0" fontId="104" fillId="0" borderId="4" xfId="0" applyFont="1" applyBorder="1" applyAlignment="1">
      <alignment horizontal="center" vertical="center"/>
    </xf>
    <xf numFmtId="0" fontId="100" fillId="0" borderId="68" xfId="0" applyFont="1" applyBorder="1" applyAlignment="1">
      <alignment horizontal="left" vertical="center" wrapText="1"/>
    </xf>
    <xf numFmtId="0" fontId="55" fillId="0" borderId="19" xfId="0" applyFont="1" applyBorder="1" applyAlignment="1">
      <alignment horizontal="center" vertical="center" wrapText="1"/>
    </xf>
    <xf numFmtId="0" fontId="6" fillId="0" borderId="19" xfId="0" applyFont="1" applyFill="1" applyBorder="1" applyAlignment="1">
      <alignment horizontal="center" vertical="center" wrapText="1"/>
    </xf>
    <xf numFmtId="0" fontId="32" fillId="0" borderId="0" xfId="0" applyFont="1" applyBorder="1" applyAlignment="1">
      <alignment horizontal="center"/>
    </xf>
    <xf numFmtId="0" fontId="32" fillId="2" borderId="60" xfId="0" applyFont="1" applyFill="1" applyBorder="1" applyAlignment="1">
      <alignment horizontal="center" wrapText="1"/>
    </xf>
    <xf numFmtId="0" fontId="32" fillId="2" borderId="32" xfId="0" applyFont="1" applyFill="1" applyBorder="1" applyAlignment="1">
      <alignment horizontal="center"/>
    </xf>
    <xf numFmtId="0" fontId="32" fillId="2" borderId="36" xfId="0" applyFont="1" applyFill="1" applyBorder="1" applyAlignment="1">
      <alignment horizontal="center"/>
    </xf>
    <xf numFmtId="0" fontId="86" fillId="14" borderId="28" xfId="0" applyFont="1" applyFill="1" applyBorder="1" applyAlignment="1">
      <alignment horizontal="center" vertical="center"/>
    </xf>
    <xf numFmtId="0" fontId="86" fillId="14" borderId="29" xfId="0" applyFont="1" applyFill="1" applyBorder="1" applyAlignment="1">
      <alignment horizontal="center" vertical="center"/>
    </xf>
    <xf numFmtId="0" fontId="86" fillId="14" borderId="35" xfId="0" applyFont="1" applyFill="1" applyBorder="1" applyAlignment="1">
      <alignment horizontal="center" vertical="center"/>
    </xf>
    <xf numFmtId="0" fontId="86" fillId="14" borderId="28" xfId="0" applyFont="1" applyFill="1" applyBorder="1" applyAlignment="1">
      <alignment horizontal="center" vertical="center" wrapText="1"/>
    </xf>
    <xf numFmtId="0" fontId="86" fillId="14" borderId="35" xfId="0" applyFont="1" applyFill="1" applyBorder="1" applyAlignment="1">
      <alignment horizontal="center" vertical="center" wrapText="1"/>
    </xf>
    <xf numFmtId="0" fontId="123" fillId="3" borderId="19" xfId="0" applyFont="1" applyFill="1" applyBorder="1" applyAlignment="1">
      <alignment horizontal="center" vertical="top" wrapText="1"/>
    </xf>
    <xf numFmtId="0" fontId="123" fillId="0" borderId="19" xfId="0" applyFont="1" applyFill="1" applyBorder="1" applyAlignment="1">
      <alignment horizontal="left" vertical="top" wrapText="1"/>
    </xf>
    <xf numFmtId="0" fontId="0" fillId="0" borderId="0" xfId="0" applyAlignment="1">
      <alignment horizontal="left" vertical="top"/>
    </xf>
    <xf numFmtId="0" fontId="119" fillId="3" borderId="19" xfId="0" applyFont="1" applyFill="1" applyBorder="1" applyAlignment="1">
      <alignment horizontal="right" vertical="top" wrapText="1"/>
    </xf>
    <xf numFmtId="0" fontId="95" fillId="3" borderId="32" xfId="0" applyFont="1" applyFill="1" applyBorder="1" applyAlignment="1">
      <alignment vertical="top" wrapText="1"/>
    </xf>
    <xf numFmtId="0" fontId="95" fillId="3" borderId="36" xfId="0" applyFont="1" applyFill="1" applyBorder="1" applyAlignment="1">
      <alignment vertical="top" wrapText="1"/>
    </xf>
    <xf numFmtId="0" fontId="121" fillId="0" borderId="68" xfId="12" applyNumberFormat="1" applyFont="1" applyFill="1" applyBorder="1" applyAlignment="1">
      <alignment horizontal="center" vertical="top"/>
    </xf>
    <xf numFmtId="0" fontId="121" fillId="0" borderId="0" xfId="12" applyNumberFormat="1" applyFont="1" applyFill="1" applyBorder="1" applyAlignment="1">
      <alignment horizontal="center" vertical="top"/>
    </xf>
    <xf numFmtId="0" fontId="121" fillId="0" borderId="74" xfId="12" applyNumberFormat="1" applyFont="1" applyFill="1" applyBorder="1" applyAlignment="1">
      <alignment horizontal="center" vertical="top"/>
    </xf>
    <xf numFmtId="165" fontId="121" fillId="0" borderId="67" xfId="0" applyNumberFormat="1" applyFont="1" applyBorder="1" applyAlignment="1">
      <alignment horizontal="justify" vertical="top"/>
    </xf>
    <xf numFmtId="165" fontId="121" fillId="0" borderId="17" xfId="0" applyNumberFormat="1" applyFont="1" applyBorder="1" applyAlignment="1">
      <alignment horizontal="justify" vertical="top"/>
    </xf>
    <xf numFmtId="165" fontId="121" fillId="0" borderId="66" xfId="0" applyNumberFormat="1" applyFont="1" applyBorder="1" applyAlignment="1">
      <alignment horizontal="justify" vertical="top"/>
    </xf>
    <xf numFmtId="0" fontId="119" fillId="19" borderId="75" xfId="0" applyFont="1" applyFill="1" applyBorder="1" applyAlignment="1">
      <alignment vertical="top" wrapText="1"/>
    </xf>
    <xf numFmtId="0" fontId="119" fillId="19" borderId="76" xfId="0" applyFont="1" applyFill="1" applyBorder="1" applyAlignment="1">
      <alignment vertical="top" wrapText="1"/>
    </xf>
    <xf numFmtId="0" fontId="119" fillId="19" borderId="77" xfId="0" applyFont="1" applyFill="1" applyBorder="1" applyAlignment="1">
      <alignment vertical="top" wrapText="1"/>
    </xf>
    <xf numFmtId="0" fontId="123" fillId="3" borderId="19" xfId="0" applyFont="1" applyFill="1" applyBorder="1" applyAlignment="1">
      <alignment horizontal="left" vertical="top" wrapText="1"/>
    </xf>
    <xf numFmtId="0" fontId="119" fillId="6" borderId="60" xfId="0" applyFont="1" applyFill="1" applyBorder="1" applyAlignment="1">
      <alignment horizontal="left" vertical="top" wrapText="1"/>
    </xf>
    <xf numFmtId="0" fontId="119" fillId="6" borderId="32" xfId="0" applyFont="1" applyFill="1" applyBorder="1" applyAlignment="1">
      <alignment horizontal="left" vertical="top" wrapText="1"/>
    </xf>
    <xf numFmtId="0" fontId="119" fillId="6" borderId="36" xfId="0" applyFont="1" applyFill="1" applyBorder="1" applyAlignment="1">
      <alignment horizontal="left" vertical="top" wrapText="1"/>
    </xf>
    <xf numFmtId="0" fontId="122" fillId="0" borderId="60" xfId="0" applyFont="1" applyFill="1" applyBorder="1" applyAlignment="1">
      <alignment horizontal="left" vertical="top" wrapText="1"/>
    </xf>
    <xf numFmtId="0" fontId="122" fillId="0" borderId="32" xfId="0" applyFont="1" applyFill="1" applyBorder="1" applyAlignment="1">
      <alignment horizontal="left" vertical="top" wrapText="1"/>
    </xf>
    <xf numFmtId="0" fontId="122" fillId="0" borderId="36" xfId="0" applyFont="1" applyFill="1" applyBorder="1" applyAlignment="1">
      <alignment horizontal="left" vertical="top" wrapText="1"/>
    </xf>
    <xf numFmtId="166" fontId="121" fillId="0" borderId="68" xfId="12" applyNumberFormat="1" applyFont="1" applyBorder="1" applyAlignment="1">
      <alignment horizontal="center" vertical="top"/>
    </xf>
    <xf numFmtId="166" fontId="121" fillId="0" borderId="0" xfId="12" applyNumberFormat="1" applyFont="1" applyBorder="1" applyAlignment="1">
      <alignment horizontal="center" vertical="top"/>
    </xf>
    <xf numFmtId="166" fontId="121" fillId="0" borderId="74" xfId="12" applyNumberFormat="1" applyFont="1" applyBorder="1" applyAlignment="1">
      <alignment horizontal="center" vertical="top"/>
    </xf>
    <xf numFmtId="10" fontId="121" fillId="0" borderId="67" xfId="0" applyNumberFormat="1" applyFont="1" applyFill="1" applyBorder="1" applyAlignment="1">
      <alignment horizontal="justify" vertical="top"/>
    </xf>
    <xf numFmtId="10" fontId="121" fillId="0" borderId="17" xfId="0" applyNumberFormat="1" applyFont="1" applyFill="1" applyBorder="1" applyAlignment="1">
      <alignment horizontal="justify" vertical="top"/>
    </xf>
    <xf numFmtId="10" fontId="121" fillId="0" borderId="66" xfId="0" applyNumberFormat="1" applyFont="1" applyFill="1" applyBorder="1" applyAlignment="1">
      <alignment horizontal="justify" vertical="top"/>
    </xf>
    <xf numFmtId="0" fontId="119" fillId="19" borderId="71" xfId="0" applyFont="1" applyFill="1" applyBorder="1" applyAlignment="1">
      <alignment vertical="top" wrapText="1"/>
    </xf>
    <xf numFmtId="0" fontId="119" fillId="19" borderId="0" xfId="0" applyFont="1" applyFill="1" applyBorder="1" applyAlignment="1">
      <alignment vertical="top" wrapText="1"/>
    </xf>
    <xf numFmtId="0" fontId="119" fillId="3" borderId="19" xfId="0" applyFont="1" applyFill="1" applyBorder="1" applyAlignment="1">
      <alignment horizontal="center" vertical="top" wrapText="1"/>
    </xf>
    <xf numFmtId="9" fontId="121" fillId="0" borderId="67" xfId="6" applyFont="1" applyFill="1" applyBorder="1" applyAlignment="1">
      <alignment horizontal="justify" vertical="top"/>
    </xf>
    <xf numFmtId="9" fontId="121" fillId="0" borderId="17" xfId="6" applyFont="1" applyFill="1" applyBorder="1" applyAlignment="1">
      <alignment horizontal="justify" vertical="top"/>
    </xf>
    <xf numFmtId="9" fontId="121" fillId="0" borderId="66" xfId="6" applyFont="1" applyFill="1" applyBorder="1" applyAlignment="1">
      <alignment horizontal="justify" vertical="top"/>
    </xf>
    <xf numFmtId="0" fontId="118" fillId="0" borderId="19" xfId="0" applyFont="1" applyFill="1" applyBorder="1" applyAlignment="1">
      <alignment horizontal="left" vertical="top" wrapText="1"/>
    </xf>
    <xf numFmtId="0" fontId="118" fillId="0" borderId="19" xfId="0" applyFont="1" applyFill="1" applyBorder="1" applyAlignment="1">
      <alignment horizontal="left" vertical="top"/>
    </xf>
    <xf numFmtId="0" fontId="117" fillId="23" borderId="60" xfId="0" applyFont="1" applyFill="1" applyBorder="1" applyAlignment="1">
      <alignment horizontal="center" vertical="center" wrapText="1"/>
    </xf>
    <xf numFmtId="0" fontId="117" fillId="23" borderId="32" xfId="0" applyFont="1" applyFill="1" applyBorder="1" applyAlignment="1">
      <alignment horizontal="center" vertical="center" wrapText="1"/>
    </xf>
    <xf numFmtId="0" fontId="117" fillId="23" borderId="36" xfId="0" applyFont="1" applyFill="1" applyBorder="1" applyAlignment="1">
      <alignment horizontal="center" vertical="center" wrapText="1"/>
    </xf>
    <xf numFmtId="0" fontId="114" fillId="0" borderId="8" xfId="0" applyFont="1" applyBorder="1" applyAlignment="1">
      <alignment horizontal="center" vertical="center"/>
    </xf>
    <xf numFmtId="0" fontId="56" fillId="0" borderId="11" xfId="0" applyFont="1" applyBorder="1" applyAlignment="1">
      <alignment vertical="center" wrapText="1"/>
    </xf>
    <xf numFmtId="0" fontId="56" fillId="0" borderId="69" xfId="0" applyFont="1" applyBorder="1" applyAlignment="1">
      <alignment vertical="center" wrapText="1"/>
    </xf>
    <xf numFmtId="0" fontId="56" fillId="6" borderId="10" xfId="0" applyFont="1" applyFill="1" applyBorder="1" applyAlignment="1">
      <alignment vertical="center" wrapText="1"/>
    </xf>
    <xf numFmtId="0" fontId="56" fillId="6" borderId="11" xfId="0" applyFont="1" applyFill="1" applyBorder="1" applyAlignment="1">
      <alignment vertical="center" wrapText="1"/>
    </xf>
    <xf numFmtId="0" fontId="56" fillId="17" borderId="10" xfId="0" applyFont="1" applyFill="1" applyBorder="1" applyAlignment="1">
      <alignment vertical="center" wrapText="1"/>
    </xf>
    <xf numFmtId="0" fontId="56" fillId="17" borderId="11" xfId="0" applyFont="1" applyFill="1" applyBorder="1" applyAlignment="1">
      <alignment vertical="center" wrapText="1"/>
    </xf>
    <xf numFmtId="0" fontId="56" fillId="17" borderId="12" xfId="0" applyFont="1" applyFill="1" applyBorder="1" applyAlignment="1">
      <alignment vertical="center" wrapText="1"/>
    </xf>
    <xf numFmtId="0" fontId="56" fillId="18" borderId="11" xfId="0" applyFont="1" applyFill="1" applyBorder="1" applyAlignment="1">
      <alignment vertical="center" wrapText="1"/>
    </xf>
    <xf numFmtId="0" fontId="65" fillId="6" borderId="10" xfId="0" applyFont="1" applyFill="1" applyBorder="1" applyAlignment="1">
      <alignment vertical="center" wrapText="1"/>
    </xf>
    <xf numFmtId="0" fontId="65" fillId="6" borderId="11" xfId="0" applyFont="1" applyFill="1" applyBorder="1" applyAlignment="1">
      <alignment vertical="center" wrapText="1"/>
    </xf>
    <xf numFmtId="0" fontId="65" fillId="6" borderId="12" xfId="0" applyFont="1" applyFill="1" applyBorder="1" applyAlignment="1">
      <alignment vertical="center" wrapText="1"/>
    </xf>
    <xf numFmtId="0" fontId="56" fillId="6" borderId="1" xfId="0" applyFont="1" applyFill="1" applyBorder="1" applyAlignment="1">
      <alignment horizontal="center" vertical="center"/>
    </xf>
    <xf numFmtId="0" fontId="56" fillId="6" borderId="2" xfId="0" applyFont="1" applyFill="1" applyBorder="1" applyAlignment="1">
      <alignment horizontal="center" vertical="center"/>
    </xf>
    <xf numFmtId="0" fontId="56" fillId="6" borderId="3" xfId="0" applyFont="1" applyFill="1" applyBorder="1" applyAlignment="1">
      <alignment horizontal="center" vertical="center"/>
    </xf>
    <xf numFmtId="0" fontId="56" fillId="6" borderId="5" xfId="0" applyFont="1" applyFill="1" applyBorder="1" applyAlignment="1">
      <alignment horizontal="center" vertical="center"/>
    </xf>
    <xf numFmtId="0" fontId="56" fillId="6" borderId="0" xfId="0" applyFont="1" applyFill="1" applyBorder="1" applyAlignment="1">
      <alignment horizontal="center" vertical="center"/>
    </xf>
    <xf numFmtId="0" fontId="56" fillId="6" borderId="6" xfId="0" applyFont="1" applyFill="1" applyBorder="1" applyAlignment="1">
      <alignment horizontal="center" vertical="center"/>
    </xf>
    <xf numFmtId="0" fontId="56" fillId="6" borderId="7" xfId="0" applyFont="1" applyFill="1" applyBorder="1" applyAlignment="1">
      <alignment horizontal="center" vertical="center"/>
    </xf>
    <xf numFmtId="0" fontId="56" fillId="6" borderId="8" xfId="0" applyFont="1" applyFill="1" applyBorder="1" applyAlignment="1">
      <alignment horizontal="center" vertical="center"/>
    </xf>
    <xf numFmtId="0" fontId="56" fillId="6" borderId="9" xfId="0" applyFont="1" applyFill="1" applyBorder="1" applyAlignment="1">
      <alignment horizontal="center" vertical="center"/>
    </xf>
    <xf numFmtId="0" fontId="56" fillId="6" borderId="1" xfId="0" applyFont="1" applyFill="1" applyBorder="1" applyAlignment="1">
      <alignment vertical="center" wrapText="1"/>
    </xf>
    <xf numFmtId="0" fontId="56" fillId="6" borderId="2" xfId="0" applyFont="1" applyFill="1" applyBorder="1" applyAlignment="1">
      <alignment vertical="center" wrapText="1"/>
    </xf>
    <xf numFmtId="0" fontId="56" fillId="6" borderId="3" xfId="0" applyFont="1" applyFill="1" applyBorder="1" applyAlignment="1">
      <alignment vertical="center" wrapText="1"/>
    </xf>
    <xf numFmtId="0" fontId="56" fillId="6" borderId="5" xfId="0" applyFont="1" applyFill="1" applyBorder="1" applyAlignment="1">
      <alignment vertical="center" wrapText="1"/>
    </xf>
    <xf numFmtId="0" fontId="56" fillId="6" borderId="0" xfId="0" applyFont="1" applyFill="1" applyBorder="1" applyAlignment="1">
      <alignment vertical="center" wrapText="1"/>
    </xf>
    <xf numFmtId="0" fontId="56" fillId="6" borderId="6" xfId="0" applyFont="1" applyFill="1" applyBorder="1" applyAlignment="1">
      <alignment vertical="center" wrapText="1"/>
    </xf>
    <xf numFmtId="0" fontId="56" fillId="6" borderId="7" xfId="0" applyFont="1" applyFill="1" applyBorder="1" applyAlignment="1">
      <alignment vertical="center" wrapText="1"/>
    </xf>
    <xf numFmtId="0" fontId="56" fillId="6" borderId="8" xfId="0" applyFont="1" applyFill="1" applyBorder="1" applyAlignment="1">
      <alignment vertical="center" wrapText="1"/>
    </xf>
    <xf numFmtId="0" fontId="56" fillId="6" borderId="9" xfId="0" applyFont="1" applyFill="1" applyBorder="1" applyAlignment="1">
      <alignment vertical="center" wrapText="1"/>
    </xf>
    <xf numFmtId="0" fontId="56" fillId="6" borderId="10" xfId="0" applyFont="1" applyFill="1" applyBorder="1" applyAlignment="1">
      <alignment horizontal="center" vertical="center"/>
    </xf>
    <xf numFmtId="0" fontId="56" fillId="6" borderId="11" xfId="0" applyFont="1" applyFill="1" applyBorder="1" applyAlignment="1">
      <alignment horizontal="center" vertical="center"/>
    </xf>
    <xf numFmtId="0" fontId="56" fillId="6" borderId="69" xfId="0" applyFont="1" applyFill="1" applyBorder="1" applyAlignment="1">
      <alignment horizontal="center" vertical="center"/>
    </xf>
    <xf numFmtId="0" fontId="56" fillId="6" borderId="70" xfId="0" applyFont="1" applyFill="1" applyBorder="1" applyAlignment="1">
      <alignment horizontal="center" vertical="center"/>
    </xf>
    <xf numFmtId="0" fontId="56" fillId="6" borderId="3" xfId="0" applyFont="1" applyFill="1" applyBorder="1" applyAlignment="1">
      <alignment horizontal="center" vertical="center" wrapText="1"/>
    </xf>
    <xf numFmtId="0" fontId="56" fillId="6" borderId="6" xfId="0" applyFont="1" applyFill="1" applyBorder="1" applyAlignment="1">
      <alignment horizontal="center" vertical="center" wrapText="1"/>
    </xf>
    <xf numFmtId="0" fontId="56" fillId="6" borderId="9" xfId="0" applyFont="1" applyFill="1" applyBorder="1" applyAlignment="1">
      <alignment horizontal="center" vertical="center" wrapText="1"/>
    </xf>
    <xf numFmtId="0" fontId="56" fillId="6" borderId="50" xfId="0" applyFont="1" applyFill="1" applyBorder="1" applyAlignment="1">
      <alignment horizontal="center" vertical="center" wrapText="1"/>
    </xf>
    <xf numFmtId="0" fontId="56" fillId="6" borderId="4" xfId="0" applyFont="1" applyFill="1" applyBorder="1" applyAlignment="1">
      <alignment horizontal="center" vertical="center" wrapText="1"/>
    </xf>
    <xf numFmtId="0" fontId="56" fillId="6" borderId="13" xfId="0" applyFont="1" applyFill="1" applyBorder="1" applyAlignment="1">
      <alignment horizontal="center" vertical="center" wrapText="1"/>
    </xf>
    <xf numFmtId="0" fontId="56" fillId="6" borderId="10" xfId="0" applyFont="1" applyFill="1" applyBorder="1" applyAlignment="1">
      <alignment horizontal="center" vertical="center" wrapText="1"/>
    </xf>
    <xf numFmtId="0" fontId="56" fillId="6" borderId="69" xfId="0" applyFont="1" applyFill="1" applyBorder="1" applyAlignment="1">
      <alignment horizontal="center" vertical="center" wrapText="1"/>
    </xf>
    <xf numFmtId="0" fontId="56" fillId="6" borderId="70" xfId="0" applyFont="1" applyFill="1" applyBorder="1" applyAlignment="1">
      <alignment horizontal="center" vertical="center" wrapText="1"/>
    </xf>
    <xf numFmtId="0" fontId="129" fillId="0" borderId="19" xfId="0" applyFont="1" applyFill="1" applyBorder="1" applyAlignment="1">
      <alignment wrapText="1"/>
    </xf>
    <xf numFmtId="9" fontId="129" fillId="0" borderId="19" xfId="6" applyFont="1" applyFill="1" applyBorder="1"/>
    <xf numFmtId="0" fontId="129" fillId="0" borderId="19" xfId="0" applyFont="1" applyFill="1" applyBorder="1"/>
    <xf numFmtId="9" fontId="129" fillId="0" borderId="19" xfId="0" applyNumberFormat="1" applyFont="1" applyFill="1" applyBorder="1"/>
    <xf numFmtId="0" fontId="98" fillId="4" borderId="60" xfId="0" applyFont="1" applyFill="1" applyBorder="1" applyAlignment="1">
      <alignment horizontal="right" vertical="center" wrapText="1"/>
    </xf>
    <xf numFmtId="0" fontId="131" fillId="0" borderId="19" xfId="0" applyFont="1" applyFill="1" applyBorder="1" applyAlignment="1">
      <alignment horizontal="left" vertical="center"/>
    </xf>
    <xf numFmtId="0" fontId="97" fillId="0" borderId="19" xfId="0" applyFont="1" applyFill="1" applyBorder="1" applyAlignment="1">
      <alignment horizontal="left" vertical="center" wrapText="1"/>
    </xf>
    <xf numFmtId="0" fontId="133" fillId="0" borderId="32" xfId="0" applyFont="1" applyFill="1" applyBorder="1" applyAlignment="1">
      <alignment horizontal="left" vertical="top" wrapText="1"/>
    </xf>
    <xf numFmtId="0" fontId="133" fillId="0" borderId="60" xfId="0" applyFont="1" applyFill="1" applyBorder="1" applyAlignment="1">
      <alignment horizontal="left" vertical="top" wrapText="1"/>
    </xf>
    <xf numFmtId="0" fontId="132" fillId="0" borderId="19" xfId="0" applyFont="1" applyFill="1" applyBorder="1" applyAlignment="1">
      <alignment horizontal="left" vertical="center" wrapText="1"/>
    </xf>
    <xf numFmtId="0" fontId="133" fillId="0" borderId="36" xfId="0" applyFont="1" applyFill="1" applyBorder="1" applyAlignment="1">
      <alignment horizontal="left" vertical="top" wrapText="1"/>
    </xf>
    <xf numFmtId="0" fontId="132" fillId="0" borderId="84" xfId="0" applyFont="1" applyFill="1" applyBorder="1" applyAlignment="1">
      <alignment horizontal="left" vertical="center"/>
    </xf>
    <xf numFmtId="0" fontId="118" fillId="0" borderId="60" xfId="0" applyFont="1" applyFill="1" applyBorder="1" applyAlignment="1">
      <alignment horizontal="left" vertical="top" wrapText="1"/>
    </xf>
    <xf numFmtId="0" fontId="132" fillId="0" borderId="0" xfId="0" applyFont="1" applyFill="1" applyBorder="1" applyAlignment="1">
      <alignment horizontal="left" vertical="center"/>
    </xf>
    <xf numFmtId="0" fontId="0" fillId="22" borderId="19" xfId="0" applyFill="1" applyBorder="1" applyAlignment="1">
      <alignment horizontal="center" vertical="top" wrapText="1"/>
    </xf>
  </cellXfs>
  <cellStyles count="18">
    <cellStyle name="20% - Accent6" xfId="10" xr:uid="{00000000-0005-0000-0000-000000000000}"/>
    <cellStyle name="Euro" xfId="2" xr:uid="{00000000-0005-0000-0000-000001000000}"/>
    <cellStyle name="Euro 2" xfId="3" xr:uid="{00000000-0005-0000-0000-000002000000}"/>
    <cellStyle name="Euro 3" xfId="4" xr:uid="{00000000-0005-0000-0000-000003000000}"/>
    <cellStyle name="Hipervínculo" xfId="15" builtinId="8"/>
    <cellStyle name="Hipervínculo 2" xfId="14" xr:uid="{00000000-0005-0000-0000-000004000000}"/>
    <cellStyle name="Millares" xfId="12" builtinId="3"/>
    <cellStyle name="Millares 2" xfId="17" xr:uid="{BAA0E848-2C6D-48E1-9202-20CB9F82AB6F}"/>
    <cellStyle name="Millares 3" xfId="9" xr:uid="{00000000-0005-0000-0000-000006000000}"/>
    <cellStyle name="Millares 3 2" xfId="16" xr:uid="{14896195-8E27-42C3-901E-95778D3A281C}"/>
    <cellStyle name="Moneda" xfId="8" builtinId="4"/>
    <cellStyle name="Normal" xfId="0" builtinId="0"/>
    <cellStyle name="Normal 2" xfId="1" xr:uid="{00000000-0005-0000-0000-000009000000}"/>
    <cellStyle name="Normal 3" xfId="7" xr:uid="{00000000-0005-0000-0000-00000A000000}"/>
    <cellStyle name="Normal 3 2" xfId="13" xr:uid="{00000000-0005-0000-0000-00000B000000}"/>
    <cellStyle name="Normal 4 8" xfId="11" xr:uid="{00000000-0005-0000-0000-00000C000000}"/>
    <cellStyle name="Porcentaje" xfId="6" builtinId="5"/>
    <cellStyle name="Porcentual 2" xfId="5" xr:uid="{00000000-0005-0000-0000-00000E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tyles" Target="styles.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66676</xdr:colOff>
      <xdr:row>0</xdr:row>
      <xdr:rowOff>19050</xdr:rowOff>
    </xdr:from>
    <xdr:ext cx="858825" cy="257175"/>
    <xdr:sp macro="" textlink="">
      <xdr:nvSpPr>
        <xdr:cNvPr id="2" name="3 CuadroTexto">
          <a:extLst>
            <a:ext uri="{FF2B5EF4-FFF2-40B4-BE49-F238E27FC236}">
              <a16:creationId xmlns:a16="http://schemas.microsoft.com/office/drawing/2014/main" id="{00000000-0008-0000-0100-000002000000}"/>
            </a:ext>
          </a:extLst>
        </xdr:cNvPr>
        <xdr:cNvSpPr txBox="1"/>
      </xdr:nvSpPr>
      <xdr:spPr>
        <a:xfrm>
          <a:off x="9877426" y="19050"/>
          <a:ext cx="858825" cy="2571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r>
            <a:rPr lang="es-MX" sz="1100" b="1">
              <a:latin typeface="Arial" pitchFamily="34" charset="0"/>
              <a:cs typeface="Arial" pitchFamily="34" charset="0"/>
            </a:rPr>
            <a:t>CPCA-I-01</a:t>
          </a:r>
        </a:p>
      </xdr:txBody>
    </xdr:sp>
    <xdr:clientData/>
  </xdr:oneCellAnchor>
  <xdr:oneCellAnchor>
    <xdr:from>
      <xdr:col>0</xdr:col>
      <xdr:colOff>666750</xdr:colOff>
      <xdr:row>55</xdr:row>
      <xdr:rowOff>0</xdr:rowOff>
    </xdr:from>
    <xdr:ext cx="3200400" cy="662517"/>
    <xdr:sp macro="" textlink="">
      <xdr:nvSpPr>
        <xdr:cNvPr id="4" name="CuadroTexto 5">
          <a:extLst>
            <a:ext uri="{FF2B5EF4-FFF2-40B4-BE49-F238E27FC236}">
              <a16:creationId xmlns:a16="http://schemas.microsoft.com/office/drawing/2014/main" id="{00000000-0008-0000-0100-000004000000}"/>
            </a:ext>
          </a:extLst>
        </xdr:cNvPr>
        <xdr:cNvSpPr txBox="1"/>
      </xdr:nvSpPr>
      <xdr:spPr>
        <a:xfrm>
          <a:off x="666750" y="12696825"/>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Mtra.</a:t>
          </a:r>
          <a:r>
            <a:rPr lang="es-MX" sz="1200" baseline="0"/>
            <a:t> Edna Esperanza Alday Salcido </a:t>
          </a:r>
          <a:endParaRPr lang="es-MX" sz="1200"/>
        </a:p>
        <a:p>
          <a:pPr algn="ctr"/>
          <a:r>
            <a:rPr lang="es-MX" sz="1200"/>
            <a:t>Directora</a:t>
          </a:r>
          <a:r>
            <a:rPr lang="es-MX" sz="1200" baseline="0"/>
            <a:t> de Administración y Finanzas</a:t>
          </a:r>
          <a:endParaRPr lang="es-MX" sz="1200"/>
        </a:p>
      </xdr:txBody>
    </xdr:sp>
    <xdr:clientData/>
  </xdr:oneCellAnchor>
  <xdr:oneCellAnchor>
    <xdr:from>
      <xdr:col>3</xdr:col>
      <xdr:colOff>1571625</xdr:colOff>
      <xdr:row>55</xdr:row>
      <xdr:rowOff>0</xdr:rowOff>
    </xdr:from>
    <xdr:ext cx="3305175" cy="662517"/>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7086600" y="13325475"/>
          <a:ext cx="33051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Lic.</a:t>
          </a:r>
          <a:r>
            <a:rPr lang="es-MX" sz="1200" baseline="0"/>
            <a:t> Javier Enrique Carrizales Salazar </a:t>
          </a:r>
          <a:endParaRPr lang="es-MX" sz="1200"/>
        </a:p>
        <a:p>
          <a:pPr algn="ctr"/>
          <a:r>
            <a:rPr lang="es-MX" sz="1200"/>
            <a:t>Rector</a:t>
          </a:r>
        </a:p>
      </xdr:txBody>
    </xdr:sp>
    <xdr:clientData/>
  </xdr:oneCellAnchor>
  <xdr:oneCellAnchor>
    <xdr:from>
      <xdr:col>3</xdr:col>
      <xdr:colOff>2486025</xdr:colOff>
      <xdr:row>1</xdr:row>
      <xdr:rowOff>200026</xdr:rowOff>
    </xdr:from>
    <xdr:ext cx="2790824" cy="209550"/>
    <xdr:sp macro="" textlink="">
      <xdr:nvSpPr>
        <xdr:cNvPr id="7" name="6 CuadroTexto">
          <a:extLst>
            <a:ext uri="{FF2B5EF4-FFF2-40B4-BE49-F238E27FC236}">
              <a16:creationId xmlns:a16="http://schemas.microsoft.com/office/drawing/2014/main" id="{00000000-0008-0000-0100-000007000000}"/>
            </a:ext>
          </a:extLst>
        </xdr:cNvPr>
        <xdr:cNvSpPr txBox="1"/>
      </xdr:nvSpPr>
      <xdr:spPr>
        <a:xfrm>
          <a:off x="8010525" y="409576"/>
          <a:ext cx="2790824" cy="2095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:___2021_______</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523875</xdr:colOff>
      <xdr:row>0</xdr:row>
      <xdr:rowOff>12143</xdr:rowOff>
    </xdr:from>
    <xdr:ext cx="1325551" cy="254557"/>
    <xdr:sp macro="" textlink="">
      <xdr:nvSpPr>
        <xdr:cNvPr id="5" name="3 CuadroTexto">
          <a:extLst>
            <a:ext uri="{FF2B5EF4-FFF2-40B4-BE49-F238E27FC236}">
              <a16:creationId xmlns:a16="http://schemas.microsoft.com/office/drawing/2014/main" id="{00000000-0008-0000-0200-000005000000}"/>
            </a:ext>
          </a:extLst>
        </xdr:cNvPr>
        <xdr:cNvSpPr txBox="1"/>
      </xdr:nvSpPr>
      <xdr:spPr>
        <a:xfrm>
          <a:off x="7848600" y="12143"/>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CPCA-I-02</a:t>
          </a:r>
        </a:p>
      </xdr:txBody>
    </xdr:sp>
    <xdr:clientData/>
  </xdr:oneCellAnchor>
  <xdr:oneCellAnchor>
    <xdr:from>
      <xdr:col>0</xdr:col>
      <xdr:colOff>0</xdr:colOff>
      <xdr:row>72</xdr:row>
      <xdr:rowOff>133349</xdr:rowOff>
    </xdr:from>
    <xdr:ext cx="3200400" cy="657226"/>
    <xdr:sp macro="" textlink="">
      <xdr:nvSpPr>
        <xdr:cNvPr id="4" name="CuadroTexto 5">
          <a:extLst>
            <a:ext uri="{FF2B5EF4-FFF2-40B4-BE49-F238E27FC236}">
              <a16:creationId xmlns:a16="http://schemas.microsoft.com/office/drawing/2014/main" id="{00000000-0008-0000-0200-000004000000}"/>
            </a:ext>
          </a:extLst>
        </xdr:cNvPr>
        <xdr:cNvSpPr txBox="1"/>
      </xdr:nvSpPr>
      <xdr:spPr>
        <a:xfrm>
          <a:off x="0" y="16430624"/>
          <a:ext cx="3200400" cy="657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sz="1200">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sz="1200">
            <a:effectLst/>
          </a:endParaRPr>
        </a:p>
      </xdr:txBody>
    </xdr:sp>
    <xdr:clientData/>
  </xdr:oneCellAnchor>
  <xdr:oneCellAnchor>
    <xdr:from>
      <xdr:col>4</xdr:col>
      <xdr:colOff>0</xdr:colOff>
      <xdr:row>72</xdr:row>
      <xdr:rowOff>142875</xdr:rowOff>
    </xdr:from>
    <xdr:ext cx="3305175" cy="695325"/>
    <xdr:sp macro="" textlink="">
      <xdr:nvSpPr>
        <xdr:cNvPr id="7" name="CuadroTexto 5">
          <a:extLst>
            <a:ext uri="{FF2B5EF4-FFF2-40B4-BE49-F238E27FC236}">
              <a16:creationId xmlns:a16="http://schemas.microsoft.com/office/drawing/2014/main" id="{00000000-0008-0000-0200-000007000000}"/>
            </a:ext>
          </a:extLst>
        </xdr:cNvPr>
        <xdr:cNvSpPr txBox="1"/>
      </xdr:nvSpPr>
      <xdr:spPr>
        <a:xfrm>
          <a:off x="4638675" y="16440150"/>
          <a:ext cx="3305175"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sz="1200">
            <a:effectLst/>
          </a:endParaRPr>
        </a:p>
        <a:p>
          <a:pPr algn="ctr"/>
          <a:r>
            <a:rPr lang="es-MX" sz="1100">
              <a:solidFill>
                <a:schemeClr val="tx1"/>
              </a:solidFill>
              <a:effectLst/>
              <a:latin typeface="+mn-lt"/>
              <a:ea typeface="+mn-ea"/>
              <a:cs typeface="+mn-cs"/>
            </a:rPr>
            <a:t>Rector</a:t>
          </a:r>
          <a:endParaRPr lang="es-MX" sz="1200"/>
        </a:p>
      </xdr:txBody>
    </xdr:sp>
    <xdr:clientData/>
  </xdr:oneCellAnchor>
  <xdr:oneCellAnchor>
    <xdr:from>
      <xdr:col>4</xdr:col>
      <xdr:colOff>1695450</xdr:colOff>
      <xdr:row>2</xdr:row>
      <xdr:rowOff>9525</xdr:rowOff>
    </xdr:from>
    <xdr:ext cx="2790824" cy="254557"/>
    <xdr:sp macro="" textlink="">
      <xdr:nvSpPr>
        <xdr:cNvPr id="9" name="8 CuadroTexto">
          <a:extLst>
            <a:ext uri="{FF2B5EF4-FFF2-40B4-BE49-F238E27FC236}">
              <a16:creationId xmlns:a16="http://schemas.microsoft.com/office/drawing/2014/main" id="{00000000-0008-0000-0200-000009000000}"/>
            </a:ext>
          </a:extLst>
        </xdr:cNvPr>
        <xdr:cNvSpPr txBox="1"/>
      </xdr:nvSpPr>
      <xdr:spPr>
        <a:xfrm>
          <a:off x="6415617" y="3905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:___2021_______</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200025</xdr:colOff>
      <xdr:row>2</xdr:row>
      <xdr:rowOff>142875</xdr:rowOff>
    </xdr:from>
    <xdr:ext cx="184731" cy="264560"/>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70866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5" name="1 CuadroTexto">
          <a:extLst>
            <a:ext uri="{FF2B5EF4-FFF2-40B4-BE49-F238E27FC236}">
              <a16:creationId xmlns:a16="http://schemas.microsoft.com/office/drawing/2014/main" id="{00000000-0008-0000-0300-000005000000}"/>
            </a:ext>
          </a:extLst>
        </xdr:cNvPr>
        <xdr:cNvSpPr txBox="1"/>
      </xdr:nvSpPr>
      <xdr:spPr>
        <a:xfrm>
          <a:off x="7086600"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7" name="1 CuadroTexto">
          <a:extLst>
            <a:ext uri="{FF2B5EF4-FFF2-40B4-BE49-F238E27FC236}">
              <a16:creationId xmlns:a16="http://schemas.microsoft.com/office/drawing/2014/main" id="{00000000-0008-0000-0300-000007000000}"/>
            </a:ext>
          </a:extLst>
        </xdr:cNvPr>
        <xdr:cNvSpPr txBox="1"/>
      </xdr:nvSpPr>
      <xdr:spPr>
        <a:xfrm>
          <a:off x="7086600"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229639</xdr:colOff>
      <xdr:row>0</xdr:row>
      <xdr:rowOff>63500</xdr:rowOff>
    </xdr:from>
    <xdr:ext cx="874535" cy="254557"/>
    <xdr:sp macro="" textlink="">
      <xdr:nvSpPr>
        <xdr:cNvPr id="8" name="3 CuadroTexto">
          <a:extLst>
            <a:ext uri="{FF2B5EF4-FFF2-40B4-BE49-F238E27FC236}">
              <a16:creationId xmlns:a16="http://schemas.microsoft.com/office/drawing/2014/main" id="{00000000-0008-0000-0300-000008000000}"/>
            </a:ext>
          </a:extLst>
        </xdr:cNvPr>
        <xdr:cNvSpPr txBox="1"/>
      </xdr:nvSpPr>
      <xdr:spPr>
        <a:xfrm>
          <a:off x="8343207" y="63500"/>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CPCA-I-03</a:t>
          </a:r>
        </a:p>
      </xdr:txBody>
    </xdr:sp>
    <xdr:clientData/>
  </xdr:oneCellAnchor>
  <xdr:oneCellAnchor>
    <xdr:from>
      <xdr:col>1</xdr:col>
      <xdr:colOff>0</xdr:colOff>
      <xdr:row>66</xdr:row>
      <xdr:rowOff>0</xdr:rowOff>
    </xdr:from>
    <xdr:ext cx="3019425" cy="662517"/>
    <xdr:sp macro="" textlink="">
      <xdr:nvSpPr>
        <xdr:cNvPr id="10" name="CuadroTexto 5">
          <a:extLst>
            <a:ext uri="{FF2B5EF4-FFF2-40B4-BE49-F238E27FC236}">
              <a16:creationId xmlns:a16="http://schemas.microsoft.com/office/drawing/2014/main" id="{00000000-0008-0000-0300-00000A000000}"/>
            </a:ext>
          </a:extLst>
        </xdr:cNvPr>
        <xdr:cNvSpPr txBox="1"/>
      </xdr:nvSpPr>
      <xdr:spPr>
        <a:xfrm>
          <a:off x="105833" y="14911917"/>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xdr:txBody>
    </xdr:sp>
    <xdr:clientData/>
  </xdr:oneCellAnchor>
  <xdr:oneCellAnchor>
    <xdr:from>
      <xdr:col>1</xdr:col>
      <xdr:colOff>5820835</xdr:colOff>
      <xdr:row>66</xdr:row>
      <xdr:rowOff>0</xdr:rowOff>
    </xdr:from>
    <xdr:ext cx="2942165" cy="662517"/>
    <xdr:sp macro="" textlink="">
      <xdr:nvSpPr>
        <xdr:cNvPr id="11" name="CuadroTexto 5">
          <a:extLst>
            <a:ext uri="{FF2B5EF4-FFF2-40B4-BE49-F238E27FC236}">
              <a16:creationId xmlns:a16="http://schemas.microsoft.com/office/drawing/2014/main" id="{00000000-0008-0000-0300-00000B000000}"/>
            </a:ext>
          </a:extLst>
        </xdr:cNvPr>
        <xdr:cNvSpPr txBox="1"/>
      </xdr:nvSpPr>
      <xdr:spPr>
        <a:xfrm>
          <a:off x="5926668" y="14911917"/>
          <a:ext cx="294216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1</xdr:col>
      <xdr:colOff>6318250</xdr:colOff>
      <xdr:row>2</xdr:row>
      <xdr:rowOff>116416</xdr:rowOff>
    </xdr:from>
    <xdr:ext cx="2790824" cy="254557"/>
    <xdr:sp macro="" textlink="">
      <xdr:nvSpPr>
        <xdr:cNvPr id="9" name="8 CuadroTexto">
          <a:extLst>
            <a:ext uri="{FF2B5EF4-FFF2-40B4-BE49-F238E27FC236}">
              <a16:creationId xmlns:a16="http://schemas.microsoft.com/office/drawing/2014/main" id="{00000000-0008-0000-0300-000009000000}"/>
            </a:ext>
          </a:extLst>
        </xdr:cNvPr>
        <xdr:cNvSpPr txBox="1"/>
      </xdr:nvSpPr>
      <xdr:spPr>
        <a:xfrm>
          <a:off x="6430818" y="575348"/>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:___2021_______</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190500</xdr:colOff>
      <xdr:row>43</xdr:row>
      <xdr:rowOff>31750</xdr:rowOff>
    </xdr:from>
    <xdr:ext cx="3019425" cy="662517"/>
    <xdr:sp macro="" textlink="">
      <xdr:nvSpPr>
        <xdr:cNvPr id="2" name="CuadroTexto 5">
          <a:extLst>
            <a:ext uri="{FF2B5EF4-FFF2-40B4-BE49-F238E27FC236}">
              <a16:creationId xmlns:a16="http://schemas.microsoft.com/office/drawing/2014/main" id="{00000000-0008-0000-0400-000002000000}"/>
            </a:ext>
          </a:extLst>
        </xdr:cNvPr>
        <xdr:cNvSpPr txBox="1"/>
      </xdr:nvSpPr>
      <xdr:spPr>
        <a:xfrm>
          <a:off x="190500" y="9429750"/>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xdr:txBody>
    </xdr:sp>
    <xdr:clientData/>
  </xdr:oneCellAnchor>
  <xdr:oneCellAnchor>
    <xdr:from>
      <xdr:col>2</xdr:col>
      <xdr:colOff>1127125</xdr:colOff>
      <xdr:row>43</xdr:row>
      <xdr:rowOff>31750</xdr:rowOff>
    </xdr:from>
    <xdr:ext cx="2942165" cy="662517"/>
    <xdr:sp macro="" textlink="">
      <xdr:nvSpPr>
        <xdr:cNvPr id="3" name="CuadroTexto 5">
          <a:extLst>
            <a:ext uri="{FF2B5EF4-FFF2-40B4-BE49-F238E27FC236}">
              <a16:creationId xmlns:a16="http://schemas.microsoft.com/office/drawing/2014/main" id="{00000000-0008-0000-0400-000003000000}"/>
            </a:ext>
          </a:extLst>
        </xdr:cNvPr>
        <xdr:cNvSpPr txBox="1"/>
      </xdr:nvSpPr>
      <xdr:spPr>
        <a:xfrm>
          <a:off x="5159375" y="9429750"/>
          <a:ext cx="294216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3</xdr:col>
      <xdr:colOff>460375</xdr:colOff>
      <xdr:row>1</xdr:row>
      <xdr:rowOff>158750</xdr:rowOff>
    </xdr:from>
    <xdr:ext cx="2790824" cy="254557"/>
    <xdr:sp macro="" textlink="">
      <xdr:nvSpPr>
        <xdr:cNvPr id="4" name="8 CuadroTexto">
          <a:extLst>
            <a:ext uri="{FF2B5EF4-FFF2-40B4-BE49-F238E27FC236}">
              <a16:creationId xmlns:a16="http://schemas.microsoft.com/office/drawing/2014/main" id="{00000000-0008-0000-0400-000004000000}"/>
            </a:ext>
          </a:extLst>
        </xdr:cNvPr>
        <xdr:cNvSpPr txBox="1"/>
      </xdr:nvSpPr>
      <xdr:spPr>
        <a:xfrm>
          <a:off x="5670550" y="3492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:__2021________</a:t>
          </a:r>
        </a:p>
      </xdr:txBody>
    </xdr:sp>
    <xdr:clientData/>
  </xdr:oneCellAnchor>
  <xdr:oneCellAnchor>
    <xdr:from>
      <xdr:col>5</xdr:col>
      <xdr:colOff>95415</xdr:colOff>
      <xdr:row>0</xdr:row>
      <xdr:rowOff>0</xdr:rowOff>
    </xdr:from>
    <xdr:ext cx="874535" cy="254557"/>
    <xdr:sp macro="" textlink="">
      <xdr:nvSpPr>
        <xdr:cNvPr id="5" name="3 CuadroTexto">
          <a:extLst>
            <a:ext uri="{FF2B5EF4-FFF2-40B4-BE49-F238E27FC236}">
              <a16:creationId xmlns:a16="http://schemas.microsoft.com/office/drawing/2014/main" id="{00000000-0008-0000-0400-000005000000}"/>
            </a:ext>
          </a:extLst>
        </xdr:cNvPr>
        <xdr:cNvSpPr txBox="1"/>
      </xdr:nvSpPr>
      <xdr:spPr>
        <a:xfrm>
          <a:off x="7582065" y="0"/>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CPCA-I-04</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4 CuadroTexto">
          <a:extLst>
            <a:ext uri="{FF2B5EF4-FFF2-40B4-BE49-F238E27FC236}">
              <a16:creationId xmlns:a16="http://schemas.microsoft.com/office/drawing/2014/main" id="{00000000-0008-0000-0500-000002000000}"/>
            </a:ext>
          </a:extLst>
        </xdr:cNvPr>
        <xdr:cNvSpPr txBox="1"/>
      </xdr:nvSpPr>
      <xdr:spPr>
        <a:xfrm>
          <a:off x="539115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138623</xdr:colOff>
      <xdr:row>0</xdr:row>
      <xdr:rowOff>38100</xdr:rowOff>
    </xdr:from>
    <xdr:ext cx="874535" cy="254557"/>
    <xdr:sp macro="" textlink="">
      <xdr:nvSpPr>
        <xdr:cNvPr id="3" name="6 CuadroTexto">
          <a:extLst>
            <a:ext uri="{FF2B5EF4-FFF2-40B4-BE49-F238E27FC236}">
              <a16:creationId xmlns:a16="http://schemas.microsoft.com/office/drawing/2014/main" id="{00000000-0008-0000-0500-000003000000}"/>
            </a:ext>
          </a:extLst>
        </xdr:cNvPr>
        <xdr:cNvSpPr txBox="1"/>
      </xdr:nvSpPr>
      <xdr:spPr>
        <a:xfrm>
          <a:off x="6657956" y="38100"/>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CPCA-I-05</a:t>
          </a:r>
        </a:p>
      </xdr:txBody>
    </xdr:sp>
    <xdr:clientData/>
  </xdr:oneCellAnchor>
  <xdr:oneCellAnchor>
    <xdr:from>
      <xdr:col>1</xdr:col>
      <xdr:colOff>200025</xdr:colOff>
      <xdr:row>2</xdr:row>
      <xdr:rowOff>142875</xdr:rowOff>
    </xdr:from>
    <xdr:ext cx="184731" cy="264560"/>
    <xdr:sp macro="" textlink="">
      <xdr:nvSpPr>
        <xdr:cNvPr id="4" name="1 CuadroTexto">
          <a:extLst>
            <a:ext uri="{FF2B5EF4-FFF2-40B4-BE49-F238E27FC236}">
              <a16:creationId xmlns:a16="http://schemas.microsoft.com/office/drawing/2014/main" id="{00000000-0008-0000-0500-000004000000}"/>
            </a:ext>
          </a:extLst>
        </xdr:cNvPr>
        <xdr:cNvSpPr txBox="1"/>
      </xdr:nvSpPr>
      <xdr:spPr>
        <a:xfrm>
          <a:off x="5591175"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4905375</xdr:colOff>
      <xdr:row>2</xdr:row>
      <xdr:rowOff>0</xdr:rowOff>
    </xdr:from>
    <xdr:ext cx="2790824" cy="254557"/>
    <xdr:sp macro="" textlink="">
      <xdr:nvSpPr>
        <xdr:cNvPr id="8" name="8 CuadroTexto">
          <a:extLst>
            <a:ext uri="{FF2B5EF4-FFF2-40B4-BE49-F238E27FC236}">
              <a16:creationId xmlns:a16="http://schemas.microsoft.com/office/drawing/2014/main" id="{00000000-0008-0000-0500-000008000000}"/>
            </a:ext>
          </a:extLst>
        </xdr:cNvPr>
        <xdr:cNvSpPr txBox="1"/>
      </xdr:nvSpPr>
      <xdr:spPr>
        <a:xfrm>
          <a:off x="4905375" y="4127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:__2021________</a:t>
          </a:r>
        </a:p>
      </xdr:txBody>
    </xdr:sp>
    <xdr:clientData/>
  </xdr:oneCellAnchor>
  <xdr:oneCellAnchor>
    <xdr:from>
      <xdr:col>0</xdr:col>
      <xdr:colOff>0</xdr:colOff>
      <xdr:row>64</xdr:row>
      <xdr:rowOff>114300</xdr:rowOff>
    </xdr:from>
    <xdr:ext cx="2892425" cy="682624"/>
    <xdr:sp macro="" textlink="">
      <xdr:nvSpPr>
        <xdr:cNvPr id="9" name="CuadroTexto 5">
          <a:extLst>
            <a:ext uri="{FF2B5EF4-FFF2-40B4-BE49-F238E27FC236}">
              <a16:creationId xmlns:a16="http://schemas.microsoft.com/office/drawing/2014/main" id="{00000000-0008-0000-0500-000009000000}"/>
            </a:ext>
          </a:extLst>
        </xdr:cNvPr>
        <xdr:cNvSpPr txBox="1"/>
      </xdr:nvSpPr>
      <xdr:spPr>
        <a:xfrm>
          <a:off x="0" y="11620500"/>
          <a:ext cx="2892425" cy="682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a:p>
          <a:pPr algn="ctr"/>
          <a:endParaRPr lang="es-MX" sz="1100"/>
        </a:p>
      </xdr:txBody>
    </xdr:sp>
    <xdr:clientData/>
  </xdr:oneCellAnchor>
  <xdr:oneCellAnchor>
    <xdr:from>
      <xdr:col>0</xdr:col>
      <xdr:colOff>4333875</xdr:colOff>
      <xdr:row>64</xdr:row>
      <xdr:rowOff>123825</xdr:rowOff>
    </xdr:from>
    <xdr:ext cx="2817812" cy="722313"/>
    <xdr:sp macro="" textlink="">
      <xdr:nvSpPr>
        <xdr:cNvPr id="10" name="CuadroTexto 5">
          <a:extLst>
            <a:ext uri="{FF2B5EF4-FFF2-40B4-BE49-F238E27FC236}">
              <a16:creationId xmlns:a16="http://schemas.microsoft.com/office/drawing/2014/main" id="{00000000-0008-0000-0500-00000A000000}"/>
            </a:ext>
          </a:extLst>
        </xdr:cNvPr>
        <xdr:cNvSpPr txBox="1"/>
      </xdr:nvSpPr>
      <xdr:spPr>
        <a:xfrm>
          <a:off x="4333875" y="11630025"/>
          <a:ext cx="2817812" cy="722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649165</xdr:colOff>
      <xdr:row>0</xdr:row>
      <xdr:rowOff>30773</xdr:rowOff>
    </xdr:from>
    <xdr:ext cx="1066800" cy="254557"/>
    <xdr:sp macro="" textlink="">
      <xdr:nvSpPr>
        <xdr:cNvPr id="2" name="1 CuadroTexto">
          <a:extLst>
            <a:ext uri="{FF2B5EF4-FFF2-40B4-BE49-F238E27FC236}">
              <a16:creationId xmlns:a16="http://schemas.microsoft.com/office/drawing/2014/main" id="{00000000-0008-0000-0600-000002000000}"/>
            </a:ext>
          </a:extLst>
        </xdr:cNvPr>
        <xdr:cNvSpPr txBox="1"/>
      </xdr:nvSpPr>
      <xdr:spPr>
        <a:xfrm>
          <a:off x="5096607" y="30773"/>
          <a:ext cx="106680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CPCA-I-06</a:t>
          </a:r>
        </a:p>
      </xdr:txBody>
    </xdr:sp>
    <xdr:clientData/>
  </xdr:oneCellAnchor>
  <xdr:oneCellAnchor>
    <xdr:from>
      <xdr:col>1</xdr:col>
      <xdr:colOff>87923</xdr:colOff>
      <xdr:row>65</xdr:row>
      <xdr:rowOff>43962</xdr:rowOff>
    </xdr:from>
    <xdr:ext cx="2652346" cy="681404"/>
    <xdr:sp macro="" textlink="">
      <xdr:nvSpPr>
        <xdr:cNvPr id="4" name="CuadroTexto 5">
          <a:extLst>
            <a:ext uri="{FF2B5EF4-FFF2-40B4-BE49-F238E27FC236}">
              <a16:creationId xmlns:a16="http://schemas.microsoft.com/office/drawing/2014/main" id="{00000000-0008-0000-0600-000004000000}"/>
            </a:ext>
          </a:extLst>
        </xdr:cNvPr>
        <xdr:cNvSpPr txBox="1"/>
      </xdr:nvSpPr>
      <xdr:spPr>
        <a:xfrm>
          <a:off x="278423" y="9627577"/>
          <a:ext cx="2652346" cy="681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xdr:txBody>
    </xdr:sp>
    <xdr:clientData/>
  </xdr:oneCellAnchor>
  <xdr:oneCellAnchor>
    <xdr:from>
      <xdr:col>1</xdr:col>
      <xdr:colOff>3033345</xdr:colOff>
      <xdr:row>65</xdr:row>
      <xdr:rowOff>51288</xdr:rowOff>
    </xdr:from>
    <xdr:ext cx="2850173" cy="674077"/>
    <xdr:sp macro="" textlink="">
      <xdr:nvSpPr>
        <xdr:cNvPr id="7" name="CuadroTexto 5">
          <a:extLst>
            <a:ext uri="{FF2B5EF4-FFF2-40B4-BE49-F238E27FC236}">
              <a16:creationId xmlns:a16="http://schemas.microsoft.com/office/drawing/2014/main" id="{00000000-0008-0000-0600-000007000000}"/>
            </a:ext>
          </a:extLst>
        </xdr:cNvPr>
        <xdr:cNvSpPr txBox="1"/>
      </xdr:nvSpPr>
      <xdr:spPr>
        <a:xfrm>
          <a:off x="3223845" y="9634903"/>
          <a:ext cx="2850173" cy="6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1</xdr:col>
      <xdr:colOff>3591791</xdr:colOff>
      <xdr:row>2</xdr:row>
      <xdr:rowOff>139212</xdr:rowOff>
    </xdr:from>
    <xdr:ext cx="2790824" cy="254557"/>
    <xdr:sp macro="" textlink="">
      <xdr:nvSpPr>
        <xdr:cNvPr id="6" name="5 CuadroTexto">
          <a:extLst>
            <a:ext uri="{FF2B5EF4-FFF2-40B4-BE49-F238E27FC236}">
              <a16:creationId xmlns:a16="http://schemas.microsoft.com/office/drawing/2014/main" id="{00000000-0008-0000-0600-000006000000}"/>
            </a:ext>
          </a:extLst>
        </xdr:cNvPr>
        <xdr:cNvSpPr txBox="1"/>
      </xdr:nvSpPr>
      <xdr:spPr>
        <a:xfrm>
          <a:off x="3693845" y="561033"/>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:___2021_______</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776798</xdr:colOff>
      <xdr:row>0</xdr:row>
      <xdr:rowOff>19050</xdr:rowOff>
    </xdr:from>
    <xdr:ext cx="874535" cy="254557"/>
    <xdr:sp macro="" textlink="">
      <xdr:nvSpPr>
        <xdr:cNvPr id="4" name="3 CuadroTexto">
          <a:extLst>
            <a:ext uri="{FF2B5EF4-FFF2-40B4-BE49-F238E27FC236}">
              <a16:creationId xmlns:a16="http://schemas.microsoft.com/office/drawing/2014/main" id="{00000000-0008-0000-0700-000004000000}"/>
            </a:ext>
          </a:extLst>
        </xdr:cNvPr>
        <xdr:cNvSpPr txBox="1"/>
      </xdr:nvSpPr>
      <xdr:spPr>
        <a:xfrm>
          <a:off x="5558348" y="19050"/>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CPCA-I-07</a:t>
          </a:r>
        </a:p>
      </xdr:txBody>
    </xdr:sp>
    <xdr:clientData/>
  </xdr:oneCellAnchor>
  <xdr:oneCellAnchor>
    <xdr:from>
      <xdr:col>5</xdr:col>
      <xdr:colOff>0</xdr:colOff>
      <xdr:row>2</xdr:row>
      <xdr:rowOff>142875</xdr:rowOff>
    </xdr:from>
    <xdr:ext cx="184731" cy="264560"/>
    <xdr:sp macro="" textlink="">
      <xdr:nvSpPr>
        <xdr:cNvPr id="6" name="4 CuadroTexto">
          <a:extLst>
            <a:ext uri="{FF2B5EF4-FFF2-40B4-BE49-F238E27FC236}">
              <a16:creationId xmlns:a16="http://schemas.microsoft.com/office/drawing/2014/main" id="{00000000-0008-0000-0700-000006000000}"/>
            </a:ext>
          </a:extLst>
        </xdr:cNvPr>
        <xdr:cNvSpPr txBox="1"/>
      </xdr:nvSpPr>
      <xdr:spPr>
        <a:xfrm>
          <a:off x="557212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30</xdr:row>
      <xdr:rowOff>0</xdr:rowOff>
    </xdr:from>
    <xdr:ext cx="3019425" cy="662517"/>
    <xdr:sp macro="" textlink="">
      <xdr:nvSpPr>
        <xdr:cNvPr id="7" name="CuadroTexto 5">
          <a:extLst>
            <a:ext uri="{FF2B5EF4-FFF2-40B4-BE49-F238E27FC236}">
              <a16:creationId xmlns:a16="http://schemas.microsoft.com/office/drawing/2014/main" id="{00000000-0008-0000-0700-000007000000}"/>
            </a:ext>
          </a:extLst>
        </xdr:cNvPr>
        <xdr:cNvSpPr txBox="1"/>
      </xdr:nvSpPr>
      <xdr:spPr>
        <a:xfrm>
          <a:off x="95250" y="8277225"/>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xdr:txBody>
    </xdr:sp>
    <xdr:clientData/>
  </xdr:oneCellAnchor>
  <xdr:oneCellAnchor>
    <xdr:from>
      <xdr:col>3</xdr:col>
      <xdr:colOff>571501</xdr:colOff>
      <xdr:row>30</xdr:row>
      <xdr:rowOff>0</xdr:rowOff>
    </xdr:from>
    <xdr:ext cx="2733674" cy="662517"/>
    <xdr:sp macro="" textlink="">
      <xdr:nvSpPr>
        <xdr:cNvPr id="8" name="CuadroTexto 5">
          <a:extLst>
            <a:ext uri="{FF2B5EF4-FFF2-40B4-BE49-F238E27FC236}">
              <a16:creationId xmlns:a16="http://schemas.microsoft.com/office/drawing/2014/main" id="{00000000-0008-0000-0700-000008000000}"/>
            </a:ext>
          </a:extLst>
        </xdr:cNvPr>
        <xdr:cNvSpPr txBox="1"/>
      </xdr:nvSpPr>
      <xdr:spPr>
        <a:xfrm>
          <a:off x="3667126" y="8277225"/>
          <a:ext cx="2733674"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3</xdr:col>
      <xdr:colOff>561975</xdr:colOff>
      <xdr:row>2</xdr:row>
      <xdr:rowOff>152400</xdr:rowOff>
    </xdr:from>
    <xdr:ext cx="2790824" cy="254557"/>
    <xdr:sp macro="" textlink="">
      <xdr:nvSpPr>
        <xdr:cNvPr id="9" name="8 CuadroTexto">
          <a:extLst>
            <a:ext uri="{FF2B5EF4-FFF2-40B4-BE49-F238E27FC236}">
              <a16:creationId xmlns:a16="http://schemas.microsoft.com/office/drawing/2014/main" id="{00000000-0008-0000-0700-000009000000}"/>
            </a:ext>
          </a:extLst>
        </xdr:cNvPr>
        <xdr:cNvSpPr txBox="1"/>
      </xdr:nvSpPr>
      <xdr:spPr>
        <a:xfrm>
          <a:off x="3648075" y="5905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:___2021_______</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233873</xdr:colOff>
      <xdr:row>0</xdr:row>
      <xdr:rowOff>47625</xdr:rowOff>
    </xdr:from>
    <xdr:ext cx="874535" cy="254557"/>
    <xdr:sp macro="" textlink="">
      <xdr:nvSpPr>
        <xdr:cNvPr id="2" name="3 CuadroTexto">
          <a:extLst>
            <a:ext uri="{FF2B5EF4-FFF2-40B4-BE49-F238E27FC236}">
              <a16:creationId xmlns:a16="http://schemas.microsoft.com/office/drawing/2014/main" id="{00000000-0008-0000-0800-000002000000}"/>
            </a:ext>
          </a:extLst>
        </xdr:cNvPr>
        <xdr:cNvSpPr txBox="1"/>
      </xdr:nvSpPr>
      <xdr:spPr>
        <a:xfrm>
          <a:off x="5599623" y="47625"/>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CPCA-I-08</a:t>
          </a:r>
        </a:p>
      </xdr:txBody>
    </xdr:sp>
    <xdr:clientData/>
  </xdr:oneCellAnchor>
  <xdr:oneCellAnchor>
    <xdr:from>
      <xdr:col>4</xdr:col>
      <xdr:colOff>0</xdr:colOff>
      <xdr:row>2</xdr:row>
      <xdr:rowOff>142875</xdr:rowOff>
    </xdr:from>
    <xdr:ext cx="184731" cy="264560"/>
    <xdr:sp macro="" textlink="">
      <xdr:nvSpPr>
        <xdr:cNvPr id="3" name="4 CuadroTexto">
          <a:extLst>
            <a:ext uri="{FF2B5EF4-FFF2-40B4-BE49-F238E27FC236}">
              <a16:creationId xmlns:a16="http://schemas.microsoft.com/office/drawing/2014/main" id="{00000000-0008-0000-0800-000003000000}"/>
            </a:ext>
          </a:extLst>
        </xdr:cNvPr>
        <xdr:cNvSpPr txBox="1"/>
      </xdr:nvSpPr>
      <xdr:spPr>
        <a:xfrm>
          <a:off x="425767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42</xdr:row>
      <xdr:rowOff>57150</xdr:rowOff>
    </xdr:from>
    <xdr:ext cx="3019425" cy="695325"/>
    <xdr:sp macro="" textlink="">
      <xdr:nvSpPr>
        <xdr:cNvPr id="4" name="CuadroTexto 5">
          <a:extLst>
            <a:ext uri="{FF2B5EF4-FFF2-40B4-BE49-F238E27FC236}">
              <a16:creationId xmlns:a16="http://schemas.microsoft.com/office/drawing/2014/main" id="{00000000-0008-0000-0800-000004000000}"/>
            </a:ext>
          </a:extLst>
        </xdr:cNvPr>
        <xdr:cNvSpPr txBox="1"/>
      </xdr:nvSpPr>
      <xdr:spPr>
        <a:xfrm>
          <a:off x="142875" y="8972550"/>
          <a:ext cx="3019425"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a:p>
          <a:pPr algn="ctr"/>
          <a:endParaRPr lang="es-MX" sz="1100"/>
        </a:p>
      </xdr:txBody>
    </xdr:sp>
    <xdr:clientData/>
  </xdr:oneCellAnchor>
  <xdr:oneCellAnchor>
    <xdr:from>
      <xdr:col>3</xdr:col>
      <xdr:colOff>0</xdr:colOff>
      <xdr:row>42</xdr:row>
      <xdr:rowOff>47624</xdr:rowOff>
    </xdr:from>
    <xdr:ext cx="3019425" cy="666751"/>
    <xdr:sp macro="" textlink="">
      <xdr:nvSpPr>
        <xdr:cNvPr id="5" name="CuadroTexto 5">
          <a:extLst>
            <a:ext uri="{FF2B5EF4-FFF2-40B4-BE49-F238E27FC236}">
              <a16:creationId xmlns:a16="http://schemas.microsoft.com/office/drawing/2014/main" id="{00000000-0008-0000-0800-000005000000}"/>
            </a:ext>
          </a:extLst>
        </xdr:cNvPr>
        <xdr:cNvSpPr txBox="1"/>
      </xdr:nvSpPr>
      <xdr:spPr>
        <a:xfrm>
          <a:off x="3143250" y="8963024"/>
          <a:ext cx="3019425" cy="666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3</xdr:col>
      <xdr:colOff>561975</xdr:colOff>
      <xdr:row>2</xdr:row>
      <xdr:rowOff>180975</xdr:rowOff>
    </xdr:from>
    <xdr:ext cx="2790824" cy="254557"/>
    <xdr:sp macro="" textlink="">
      <xdr:nvSpPr>
        <xdr:cNvPr id="6" name="6 CuadroTexto">
          <a:extLst>
            <a:ext uri="{FF2B5EF4-FFF2-40B4-BE49-F238E27FC236}">
              <a16:creationId xmlns:a16="http://schemas.microsoft.com/office/drawing/2014/main" id="{00000000-0008-0000-0800-000006000000}"/>
            </a:ext>
          </a:extLst>
        </xdr:cNvPr>
        <xdr:cNvSpPr txBox="1"/>
      </xdr:nvSpPr>
      <xdr:spPr>
        <a:xfrm>
          <a:off x="3705225" y="614892"/>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:_____2021_____</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7</xdr:col>
      <xdr:colOff>295275</xdr:colOff>
      <xdr:row>0</xdr:row>
      <xdr:rowOff>28575</xdr:rowOff>
    </xdr:from>
    <xdr:ext cx="1325551" cy="254557"/>
    <xdr:sp macro="" textlink="">
      <xdr:nvSpPr>
        <xdr:cNvPr id="2" name="3 CuadroTexto">
          <a:extLst>
            <a:ext uri="{FF2B5EF4-FFF2-40B4-BE49-F238E27FC236}">
              <a16:creationId xmlns:a16="http://schemas.microsoft.com/office/drawing/2014/main" id="{00000000-0008-0000-0900-000002000000}"/>
            </a:ext>
          </a:extLst>
        </xdr:cNvPr>
        <xdr:cNvSpPr txBox="1"/>
      </xdr:nvSpPr>
      <xdr:spPr>
        <a:xfrm>
          <a:off x="6600825"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CPCA-I-09</a:t>
          </a:r>
        </a:p>
      </xdr:txBody>
    </xdr:sp>
    <xdr:clientData/>
  </xdr:oneCellAnchor>
  <xdr:oneCellAnchor>
    <xdr:from>
      <xdr:col>1</xdr:col>
      <xdr:colOff>0</xdr:colOff>
      <xdr:row>39</xdr:row>
      <xdr:rowOff>0</xdr:rowOff>
    </xdr:from>
    <xdr:ext cx="3200400" cy="662517"/>
    <xdr:sp macro="" textlink="">
      <xdr:nvSpPr>
        <xdr:cNvPr id="5" name="CuadroTexto 5">
          <a:extLst>
            <a:ext uri="{FF2B5EF4-FFF2-40B4-BE49-F238E27FC236}">
              <a16:creationId xmlns:a16="http://schemas.microsoft.com/office/drawing/2014/main" id="{00000000-0008-0000-0900-000005000000}"/>
            </a:ext>
          </a:extLst>
        </xdr:cNvPr>
        <xdr:cNvSpPr txBox="1"/>
      </xdr:nvSpPr>
      <xdr:spPr>
        <a:xfrm>
          <a:off x="314325" y="851535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sz="1200">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sz="1200">
            <a:effectLst/>
          </a:endParaRPr>
        </a:p>
        <a:p>
          <a:pPr algn="ctr"/>
          <a:endParaRPr lang="es-MX" sz="1200"/>
        </a:p>
      </xdr:txBody>
    </xdr:sp>
    <xdr:clientData/>
  </xdr:oneCellAnchor>
  <xdr:oneCellAnchor>
    <xdr:from>
      <xdr:col>5</xdr:col>
      <xdr:colOff>0</xdr:colOff>
      <xdr:row>39</xdr:row>
      <xdr:rowOff>0</xdr:rowOff>
    </xdr:from>
    <xdr:ext cx="3305175" cy="662517"/>
    <xdr:sp macro="" textlink="">
      <xdr:nvSpPr>
        <xdr:cNvPr id="6" name="CuadroTexto 5">
          <a:extLst>
            <a:ext uri="{FF2B5EF4-FFF2-40B4-BE49-F238E27FC236}">
              <a16:creationId xmlns:a16="http://schemas.microsoft.com/office/drawing/2014/main" id="{00000000-0008-0000-0900-000006000000}"/>
            </a:ext>
          </a:extLst>
        </xdr:cNvPr>
        <xdr:cNvSpPr txBox="1"/>
      </xdr:nvSpPr>
      <xdr:spPr>
        <a:xfrm>
          <a:off x="4819650" y="8515350"/>
          <a:ext cx="33051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sz="1200">
            <a:effectLst/>
          </a:endParaRPr>
        </a:p>
        <a:p>
          <a:pPr algn="ctr"/>
          <a:r>
            <a:rPr lang="es-MX" sz="1100">
              <a:solidFill>
                <a:schemeClr val="tx1"/>
              </a:solidFill>
              <a:effectLst/>
              <a:latin typeface="+mn-lt"/>
              <a:ea typeface="+mn-ea"/>
              <a:cs typeface="+mn-cs"/>
            </a:rPr>
            <a:t>Rector</a:t>
          </a:r>
          <a:endParaRPr lang="es-MX" sz="1200"/>
        </a:p>
      </xdr:txBody>
    </xdr:sp>
    <xdr:clientData/>
  </xdr:oneCellAnchor>
  <xdr:oneCellAnchor>
    <xdr:from>
      <xdr:col>5</xdr:col>
      <xdr:colOff>571500</xdr:colOff>
      <xdr:row>2</xdr:row>
      <xdr:rowOff>76200</xdr:rowOff>
    </xdr:from>
    <xdr:ext cx="2790824" cy="254557"/>
    <xdr:sp macro="" textlink="">
      <xdr:nvSpPr>
        <xdr:cNvPr id="8" name="7 CuadroTexto">
          <a:extLst>
            <a:ext uri="{FF2B5EF4-FFF2-40B4-BE49-F238E27FC236}">
              <a16:creationId xmlns:a16="http://schemas.microsoft.com/office/drawing/2014/main" id="{00000000-0008-0000-0900-000008000000}"/>
            </a:ext>
          </a:extLst>
        </xdr:cNvPr>
        <xdr:cNvSpPr txBox="1"/>
      </xdr:nvSpPr>
      <xdr:spPr>
        <a:xfrm>
          <a:off x="5391150" y="4762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:___2021________</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161925</xdr:colOff>
      <xdr:row>0</xdr:row>
      <xdr:rowOff>28575</xdr:rowOff>
    </xdr:from>
    <xdr:ext cx="1325551" cy="254557"/>
    <xdr:sp macro="" textlink="">
      <xdr:nvSpPr>
        <xdr:cNvPr id="2" name="3 CuadroTexto">
          <a:extLst>
            <a:ext uri="{FF2B5EF4-FFF2-40B4-BE49-F238E27FC236}">
              <a16:creationId xmlns:a16="http://schemas.microsoft.com/office/drawing/2014/main" id="{00000000-0008-0000-0A00-000002000000}"/>
            </a:ext>
          </a:extLst>
        </xdr:cNvPr>
        <xdr:cNvSpPr txBox="1"/>
      </xdr:nvSpPr>
      <xdr:spPr>
        <a:xfrm>
          <a:off x="7829550"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CPCA-I-10</a:t>
          </a:r>
        </a:p>
      </xdr:txBody>
    </xdr:sp>
    <xdr:clientData/>
  </xdr:oneCellAnchor>
  <xdr:oneCellAnchor>
    <xdr:from>
      <xdr:col>0</xdr:col>
      <xdr:colOff>0</xdr:colOff>
      <xdr:row>24</xdr:row>
      <xdr:rowOff>0</xdr:rowOff>
    </xdr:from>
    <xdr:ext cx="3200400" cy="662517"/>
    <xdr:sp macro="" textlink="">
      <xdr:nvSpPr>
        <xdr:cNvPr id="5" name="CuadroTexto 5">
          <a:extLst>
            <a:ext uri="{FF2B5EF4-FFF2-40B4-BE49-F238E27FC236}">
              <a16:creationId xmlns:a16="http://schemas.microsoft.com/office/drawing/2014/main" id="{00000000-0008-0000-0A00-000005000000}"/>
            </a:ext>
          </a:extLst>
        </xdr:cNvPr>
        <xdr:cNvSpPr txBox="1"/>
      </xdr:nvSpPr>
      <xdr:spPr>
        <a:xfrm>
          <a:off x="0" y="666750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sz="1200">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sz="1200">
            <a:effectLst/>
          </a:endParaRPr>
        </a:p>
      </xdr:txBody>
    </xdr:sp>
    <xdr:clientData/>
  </xdr:oneCellAnchor>
  <xdr:oneCellAnchor>
    <xdr:from>
      <xdr:col>5</xdr:col>
      <xdr:colOff>0</xdr:colOff>
      <xdr:row>24</xdr:row>
      <xdr:rowOff>0</xdr:rowOff>
    </xdr:from>
    <xdr:ext cx="3305175" cy="662517"/>
    <xdr:sp macro="" textlink="">
      <xdr:nvSpPr>
        <xdr:cNvPr id="6" name="CuadroTexto 5">
          <a:extLst>
            <a:ext uri="{FF2B5EF4-FFF2-40B4-BE49-F238E27FC236}">
              <a16:creationId xmlns:a16="http://schemas.microsoft.com/office/drawing/2014/main" id="{00000000-0008-0000-0A00-000006000000}"/>
            </a:ext>
          </a:extLst>
        </xdr:cNvPr>
        <xdr:cNvSpPr txBox="1"/>
      </xdr:nvSpPr>
      <xdr:spPr>
        <a:xfrm>
          <a:off x="4619625" y="6667500"/>
          <a:ext cx="33051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sz="1200">
            <a:effectLst/>
          </a:endParaRPr>
        </a:p>
        <a:p>
          <a:pPr algn="ctr"/>
          <a:r>
            <a:rPr lang="es-MX" sz="1100">
              <a:solidFill>
                <a:schemeClr val="tx1"/>
              </a:solidFill>
              <a:effectLst/>
              <a:latin typeface="+mn-lt"/>
              <a:ea typeface="+mn-ea"/>
              <a:cs typeface="+mn-cs"/>
            </a:rPr>
            <a:t>Rector</a:t>
          </a:r>
          <a:endParaRPr lang="es-MX" sz="1200"/>
        </a:p>
      </xdr:txBody>
    </xdr:sp>
    <xdr:clientData/>
  </xdr:oneCellAnchor>
  <xdr:oneCellAnchor>
    <xdr:from>
      <xdr:col>7</xdr:col>
      <xdr:colOff>190500</xdr:colOff>
      <xdr:row>2</xdr:row>
      <xdr:rowOff>85725</xdr:rowOff>
    </xdr:from>
    <xdr:ext cx="2790824" cy="254557"/>
    <xdr:sp macro="" textlink="">
      <xdr:nvSpPr>
        <xdr:cNvPr id="8" name="7 CuadroTexto">
          <a:extLst>
            <a:ext uri="{FF2B5EF4-FFF2-40B4-BE49-F238E27FC236}">
              <a16:creationId xmlns:a16="http://schemas.microsoft.com/office/drawing/2014/main" id="{00000000-0008-0000-0A00-000008000000}"/>
            </a:ext>
          </a:extLst>
        </xdr:cNvPr>
        <xdr:cNvSpPr txBox="1"/>
      </xdr:nvSpPr>
      <xdr:spPr>
        <a:xfrm>
          <a:off x="6334125" y="4857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:___2021______</a:t>
          </a:r>
        </a:p>
      </xdr:txBody>
    </xdr:sp>
    <xdr:clientData/>
  </xdr:oneCellAnchor>
  <xdr:twoCellAnchor editAs="oneCell">
    <xdr:from>
      <xdr:col>2</xdr:col>
      <xdr:colOff>371475</xdr:colOff>
      <xdr:row>12</xdr:row>
      <xdr:rowOff>314325</xdr:rowOff>
    </xdr:from>
    <xdr:to>
      <xdr:col>7</xdr:col>
      <xdr:colOff>335226</xdr:colOff>
      <xdr:row>15</xdr:row>
      <xdr:rowOff>127680</xdr:rowOff>
    </xdr:to>
    <xdr:pic>
      <xdr:nvPicPr>
        <xdr:cNvPr id="7" name="Imagen 6">
          <a:extLst>
            <a:ext uri="{FF2B5EF4-FFF2-40B4-BE49-F238E27FC236}">
              <a16:creationId xmlns:a16="http://schemas.microsoft.com/office/drawing/2014/main" id="{9183636B-12DE-4A1A-99EA-883F39A252E2}"/>
            </a:ext>
          </a:extLst>
        </xdr:cNvPr>
        <xdr:cNvPicPr>
          <a:picLocks noChangeAspect="1"/>
        </xdr:cNvPicPr>
      </xdr:nvPicPr>
      <xdr:blipFill>
        <a:blip xmlns:r="http://schemas.openxmlformats.org/officeDocument/2006/relationships" r:embed="rId1"/>
        <a:stretch>
          <a:fillRect/>
        </a:stretch>
      </xdr:blipFill>
      <xdr:spPr>
        <a:xfrm rot="19924572">
          <a:off x="2705100" y="4048125"/>
          <a:ext cx="3773751" cy="5182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0000000-0008-0000-0B00-000002000000}"/>
            </a:ext>
          </a:extLst>
        </xdr:cNvPr>
        <xdr:cNvSpPr txBox="1"/>
      </xdr:nvSpPr>
      <xdr:spPr>
        <a:xfrm>
          <a:off x="762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8</xdr:col>
      <xdr:colOff>71948</xdr:colOff>
      <xdr:row>0</xdr:row>
      <xdr:rowOff>76200</xdr:rowOff>
    </xdr:from>
    <xdr:ext cx="874535" cy="254557"/>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6654781" y="76200"/>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CPCA-I-11</a:t>
          </a:r>
        </a:p>
      </xdr:txBody>
    </xdr:sp>
    <xdr:clientData/>
  </xdr:oneCellAnchor>
  <xdr:oneCellAnchor>
    <xdr:from>
      <xdr:col>7</xdr:col>
      <xdr:colOff>0</xdr:colOff>
      <xdr:row>2</xdr:row>
      <xdr:rowOff>142875</xdr:rowOff>
    </xdr:from>
    <xdr:ext cx="184731" cy="264560"/>
    <xdr:sp macro="" textlink="">
      <xdr:nvSpPr>
        <xdr:cNvPr id="6" name="4 CuadroTexto">
          <a:extLst>
            <a:ext uri="{FF2B5EF4-FFF2-40B4-BE49-F238E27FC236}">
              <a16:creationId xmlns:a16="http://schemas.microsoft.com/office/drawing/2014/main" id="{00000000-0008-0000-0B00-000006000000}"/>
            </a:ext>
          </a:extLst>
        </xdr:cNvPr>
        <xdr:cNvSpPr txBox="1"/>
      </xdr:nvSpPr>
      <xdr:spPr>
        <a:xfrm>
          <a:off x="53911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603250</xdr:colOff>
      <xdr:row>46</xdr:row>
      <xdr:rowOff>95250</xdr:rowOff>
    </xdr:from>
    <xdr:ext cx="2995083" cy="751417"/>
    <xdr:sp macro="" textlink="">
      <xdr:nvSpPr>
        <xdr:cNvPr id="9" name="CuadroTexto 5">
          <a:extLst>
            <a:ext uri="{FF2B5EF4-FFF2-40B4-BE49-F238E27FC236}">
              <a16:creationId xmlns:a16="http://schemas.microsoft.com/office/drawing/2014/main" id="{00000000-0008-0000-0B00-000009000000}"/>
            </a:ext>
          </a:extLst>
        </xdr:cNvPr>
        <xdr:cNvSpPr txBox="1"/>
      </xdr:nvSpPr>
      <xdr:spPr>
        <a:xfrm>
          <a:off x="603250" y="9768417"/>
          <a:ext cx="2995083" cy="751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a:p>
          <a:pPr algn="ctr"/>
          <a:endParaRPr lang="es-MX" sz="1100"/>
        </a:p>
      </xdr:txBody>
    </xdr:sp>
    <xdr:clientData/>
  </xdr:oneCellAnchor>
  <xdr:oneCellAnchor>
    <xdr:from>
      <xdr:col>5</xdr:col>
      <xdr:colOff>317499</xdr:colOff>
      <xdr:row>46</xdr:row>
      <xdr:rowOff>84667</xdr:rowOff>
    </xdr:from>
    <xdr:ext cx="2772833" cy="740834"/>
    <xdr:sp macro="" textlink="">
      <xdr:nvSpPr>
        <xdr:cNvPr id="11" name="CuadroTexto 5">
          <a:extLst>
            <a:ext uri="{FF2B5EF4-FFF2-40B4-BE49-F238E27FC236}">
              <a16:creationId xmlns:a16="http://schemas.microsoft.com/office/drawing/2014/main" id="{00000000-0008-0000-0B00-00000B000000}"/>
            </a:ext>
          </a:extLst>
        </xdr:cNvPr>
        <xdr:cNvSpPr txBox="1"/>
      </xdr:nvSpPr>
      <xdr:spPr>
        <a:xfrm>
          <a:off x="4624916" y="9757834"/>
          <a:ext cx="2772833"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5</xdr:col>
      <xdr:colOff>455084</xdr:colOff>
      <xdr:row>2</xdr:row>
      <xdr:rowOff>158750</xdr:rowOff>
    </xdr:from>
    <xdr:ext cx="2790824" cy="254557"/>
    <xdr:sp macro="" textlink="">
      <xdr:nvSpPr>
        <xdr:cNvPr id="8" name="7 CuadroTexto">
          <a:extLst>
            <a:ext uri="{FF2B5EF4-FFF2-40B4-BE49-F238E27FC236}">
              <a16:creationId xmlns:a16="http://schemas.microsoft.com/office/drawing/2014/main" id="{00000000-0008-0000-0B00-000008000000}"/>
            </a:ext>
          </a:extLst>
        </xdr:cNvPr>
        <xdr:cNvSpPr txBox="1"/>
      </xdr:nvSpPr>
      <xdr:spPr>
        <a:xfrm>
          <a:off x="4720167" y="582083"/>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:__2021________</a:t>
          </a:r>
        </a:p>
      </xdr:txBody>
    </xdr:sp>
    <xdr:clientData/>
  </xdr:oneCellAnchor>
  <xdr:twoCellAnchor editAs="oneCell">
    <xdr:from>
      <xdr:col>1</xdr:col>
      <xdr:colOff>380999</xdr:colOff>
      <xdr:row>11</xdr:row>
      <xdr:rowOff>42333</xdr:rowOff>
    </xdr:from>
    <xdr:to>
      <xdr:col>6</xdr:col>
      <xdr:colOff>397667</xdr:colOff>
      <xdr:row>13</xdr:row>
      <xdr:rowOff>168955</xdr:rowOff>
    </xdr:to>
    <xdr:pic>
      <xdr:nvPicPr>
        <xdr:cNvPr id="10" name="Imagen 9">
          <a:extLst>
            <a:ext uri="{FF2B5EF4-FFF2-40B4-BE49-F238E27FC236}">
              <a16:creationId xmlns:a16="http://schemas.microsoft.com/office/drawing/2014/main" id="{DA4DD6F2-DE55-4C38-A9E4-7206879C6C37}"/>
            </a:ext>
          </a:extLst>
        </xdr:cNvPr>
        <xdr:cNvPicPr>
          <a:picLocks noChangeAspect="1"/>
        </xdr:cNvPicPr>
      </xdr:nvPicPr>
      <xdr:blipFill>
        <a:blip xmlns:r="http://schemas.openxmlformats.org/officeDocument/2006/relationships" r:embed="rId1"/>
        <a:stretch>
          <a:fillRect/>
        </a:stretch>
      </xdr:blipFill>
      <xdr:spPr>
        <a:xfrm rot="19924572">
          <a:off x="1640416" y="2391833"/>
          <a:ext cx="3773751" cy="5182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8</xdr:col>
      <xdr:colOff>586298</xdr:colOff>
      <xdr:row>0</xdr:row>
      <xdr:rowOff>0</xdr:rowOff>
    </xdr:from>
    <xdr:ext cx="874535" cy="254557"/>
    <xdr:sp macro="" textlink="">
      <xdr:nvSpPr>
        <xdr:cNvPr id="4" name="3 CuadroTexto">
          <a:extLst>
            <a:ext uri="{FF2B5EF4-FFF2-40B4-BE49-F238E27FC236}">
              <a16:creationId xmlns:a16="http://schemas.microsoft.com/office/drawing/2014/main" id="{00000000-0008-0000-0C00-000004000000}"/>
            </a:ext>
          </a:extLst>
        </xdr:cNvPr>
        <xdr:cNvSpPr txBox="1"/>
      </xdr:nvSpPr>
      <xdr:spPr>
        <a:xfrm>
          <a:off x="6101273" y="0"/>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CPCA-I-12</a:t>
          </a:r>
        </a:p>
      </xdr:txBody>
    </xdr:sp>
    <xdr:clientData/>
  </xdr:oneCellAnchor>
  <xdr:oneCellAnchor>
    <xdr:from>
      <xdr:col>8</xdr:col>
      <xdr:colOff>0</xdr:colOff>
      <xdr:row>2</xdr:row>
      <xdr:rowOff>142875</xdr:rowOff>
    </xdr:from>
    <xdr:ext cx="184731" cy="264560"/>
    <xdr:sp macro="" textlink="">
      <xdr:nvSpPr>
        <xdr:cNvPr id="6" name="4 CuadroTexto">
          <a:extLst>
            <a:ext uri="{FF2B5EF4-FFF2-40B4-BE49-F238E27FC236}">
              <a16:creationId xmlns:a16="http://schemas.microsoft.com/office/drawing/2014/main" id="{00000000-0008-0000-0C00-000006000000}"/>
            </a:ext>
          </a:extLst>
        </xdr:cNvPr>
        <xdr:cNvSpPr txBox="1"/>
      </xdr:nvSpPr>
      <xdr:spPr>
        <a:xfrm>
          <a:off x="58293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228600</xdr:colOff>
      <xdr:row>2</xdr:row>
      <xdr:rowOff>133350</xdr:rowOff>
    </xdr:from>
    <xdr:ext cx="2790824" cy="254557"/>
    <xdr:sp macro="" textlink="">
      <xdr:nvSpPr>
        <xdr:cNvPr id="5" name="4 CuadroTexto">
          <a:extLst>
            <a:ext uri="{FF2B5EF4-FFF2-40B4-BE49-F238E27FC236}">
              <a16:creationId xmlns:a16="http://schemas.microsoft.com/office/drawing/2014/main" id="{00000000-0008-0000-0C00-000005000000}"/>
            </a:ext>
          </a:extLst>
        </xdr:cNvPr>
        <xdr:cNvSpPr txBox="1"/>
      </xdr:nvSpPr>
      <xdr:spPr>
        <a:xfrm>
          <a:off x="4238625" y="5524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:___2021____</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2</xdr:row>
      <xdr:rowOff>142875</xdr:rowOff>
    </xdr:from>
    <xdr:ext cx="184731" cy="264560"/>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971550</xdr:colOff>
      <xdr:row>0</xdr:row>
      <xdr:rowOff>0</xdr:rowOff>
    </xdr:from>
    <xdr:ext cx="913712" cy="254557"/>
    <xdr:sp macro="" textlink="">
      <xdr:nvSpPr>
        <xdr:cNvPr id="4" name="3 CuadroTexto">
          <a:extLst>
            <a:ext uri="{FF2B5EF4-FFF2-40B4-BE49-F238E27FC236}">
              <a16:creationId xmlns:a16="http://schemas.microsoft.com/office/drawing/2014/main" id="{00000000-0008-0000-0D00-000004000000}"/>
            </a:ext>
          </a:extLst>
        </xdr:cNvPr>
        <xdr:cNvSpPr txBox="1"/>
      </xdr:nvSpPr>
      <xdr:spPr>
        <a:xfrm>
          <a:off x="6877050" y="0"/>
          <a:ext cx="913712"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CPCA-II-01</a:t>
          </a:r>
        </a:p>
      </xdr:txBody>
    </xdr:sp>
    <xdr:clientData/>
  </xdr:oneCellAnchor>
  <xdr:oneCellAnchor>
    <xdr:from>
      <xdr:col>1</xdr:col>
      <xdr:colOff>0</xdr:colOff>
      <xdr:row>2</xdr:row>
      <xdr:rowOff>142875</xdr:rowOff>
    </xdr:from>
    <xdr:ext cx="184731" cy="264560"/>
    <xdr:sp macro="" textlink="">
      <xdr:nvSpPr>
        <xdr:cNvPr id="5" name="1 CuadroTexto">
          <a:extLst>
            <a:ext uri="{FF2B5EF4-FFF2-40B4-BE49-F238E27FC236}">
              <a16:creationId xmlns:a16="http://schemas.microsoft.com/office/drawing/2014/main" id="{00000000-0008-0000-0D00-000005000000}"/>
            </a:ext>
          </a:extLst>
        </xdr:cNvPr>
        <xdr:cNvSpPr txBox="1"/>
      </xdr:nvSpPr>
      <xdr:spPr>
        <a:xfrm>
          <a:off x="7620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6" name="2 CuadroTexto">
          <a:extLst>
            <a:ext uri="{FF2B5EF4-FFF2-40B4-BE49-F238E27FC236}">
              <a16:creationId xmlns:a16="http://schemas.microsoft.com/office/drawing/2014/main" id="{00000000-0008-0000-0D00-000006000000}"/>
            </a:ext>
          </a:extLst>
        </xdr:cNvPr>
        <xdr:cNvSpPr txBox="1"/>
      </xdr:nvSpPr>
      <xdr:spPr>
        <a:xfrm>
          <a:off x="7620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0</xdr:colOff>
      <xdr:row>2</xdr:row>
      <xdr:rowOff>142875</xdr:rowOff>
    </xdr:from>
    <xdr:ext cx="184731" cy="264560"/>
    <xdr:sp macro="" textlink="">
      <xdr:nvSpPr>
        <xdr:cNvPr id="7" name="4 CuadroTexto">
          <a:extLst>
            <a:ext uri="{FF2B5EF4-FFF2-40B4-BE49-F238E27FC236}">
              <a16:creationId xmlns:a16="http://schemas.microsoft.com/office/drawing/2014/main" id="{00000000-0008-0000-0D00-000007000000}"/>
            </a:ext>
          </a:extLst>
        </xdr:cNvPr>
        <xdr:cNvSpPr txBox="1"/>
      </xdr:nvSpPr>
      <xdr:spPr>
        <a:xfrm>
          <a:off x="6905625"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45</xdr:row>
      <xdr:rowOff>9524</xdr:rowOff>
    </xdr:from>
    <xdr:ext cx="3019425" cy="695325"/>
    <xdr:sp macro="" textlink="">
      <xdr:nvSpPr>
        <xdr:cNvPr id="8" name="CuadroTexto 5">
          <a:extLst>
            <a:ext uri="{FF2B5EF4-FFF2-40B4-BE49-F238E27FC236}">
              <a16:creationId xmlns:a16="http://schemas.microsoft.com/office/drawing/2014/main" id="{00000000-0008-0000-0D00-000008000000}"/>
            </a:ext>
          </a:extLst>
        </xdr:cNvPr>
        <xdr:cNvSpPr txBox="1"/>
      </xdr:nvSpPr>
      <xdr:spPr>
        <a:xfrm>
          <a:off x="76200" y="12077699"/>
          <a:ext cx="3019425"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a:p>
          <a:pPr algn="ctr"/>
          <a:endParaRPr lang="es-MX" sz="1100"/>
        </a:p>
      </xdr:txBody>
    </xdr:sp>
    <xdr:clientData/>
  </xdr:oneCellAnchor>
  <xdr:oneCellAnchor>
    <xdr:from>
      <xdr:col>4</xdr:col>
      <xdr:colOff>0</xdr:colOff>
      <xdr:row>45</xdr:row>
      <xdr:rowOff>19049</xdr:rowOff>
    </xdr:from>
    <xdr:ext cx="3019425" cy="619125"/>
    <xdr:sp macro="" textlink="">
      <xdr:nvSpPr>
        <xdr:cNvPr id="9" name="CuadroTexto 5">
          <a:extLst>
            <a:ext uri="{FF2B5EF4-FFF2-40B4-BE49-F238E27FC236}">
              <a16:creationId xmlns:a16="http://schemas.microsoft.com/office/drawing/2014/main" id="{00000000-0008-0000-0D00-000009000000}"/>
            </a:ext>
          </a:extLst>
        </xdr:cNvPr>
        <xdr:cNvSpPr txBox="1"/>
      </xdr:nvSpPr>
      <xdr:spPr>
        <a:xfrm>
          <a:off x="4095750" y="12087224"/>
          <a:ext cx="3019425"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5</xdr:col>
      <xdr:colOff>47625</xdr:colOff>
      <xdr:row>2</xdr:row>
      <xdr:rowOff>133350</xdr:rowOff>
    </xdr:from>
    <xdr:ext cx="2790824" cy="254557"/>
    <xdr:sp macro="" textlink="">
      <xdr:nvSpPr>
        <xdr:cNvPr id="11" name="10 CuadroTexto">
          <a:extLst>
            <a:ext uri="{FF2B5EF4-FFF2-40B4-BE49-F238E27FC236}">
              <a16:creationId xmlns:a16="http://schemas.microsoft.com/office/drawing/2014/main" id="{00000000-0008-0000-0D00-00000B000000}"/>
            </a:ext>
          </a:extLst>
        </xdr:cNvPr>
        <xdr:cNvSpPr txBox="1"/>
      </xdr:nvSpPr>
      <xdr:spPr>
        <a:xfrm>
          <a:off x="5019675" y="5429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:___2021______</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7</xdr:col>
      <xdr:colOff>190500</xdr:colOff>
      <xdr:row>0</xdr:row>
      <xdr:rowOff>0</xdr:rowOff>
    </xdr:from>
    <xdr:ext cx="1325551" cy="254557"/>
    <xdr:sp macro="" textlink="">
      <xdr:nvSpPr>
        <xdr:cNvPr id="2" name="3 CuadroTexto">
          <a:extLst>
            <a:ext uri="{FF2B5EF4-FFF2-40B4-BE49-F238E27FC236}">
              <a16:creationId xmlns:a16="http://schemas.microsoft.com/office/drawing/2014/main" id="{00000000-0008-0000-0E00-000002000000}"/>
            </a:ext>
          </a:extLst>
        </xdr:cNvPr>
        <xdr:cNvSpPr txBox="1"/>
      </xdr:nvSpPr>
      <xdr:spPr>
        <a:xfrm>
          <a:off x="6496050" y="0"/>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CPCA-II-02</a:t>
          </a:r>
        </a:p>
      </xdr:txBody>
    </xdr:sp>
    <xdr:clientData/>
  </xdr:oneCellAnchor>
  <xdr:oneCellAnchor>
    <xdr:from>
      <xdr:col>2</xdr:col>
      <xdr:colOff>0</xdr:colOff>
      <xdr:row>82</xdr:row>
      <xdr:rowOff>0</xdr:rowOff>
    </xdr:from>
    <xdr:ext cx="3200400" cy="662517"/>
    <xdr:sp macro="" textlink="">
      <xdr:nvSpPr>
        <xdr:cNvPr id="4" name="CuadroTexto 5">
          <a:extLst>
            <a:ext uri="{FF2B5EF4-FFF2-40B4-BE49-F238E27FC236}">
              <a16:creationId xmlns:a16="http://schemas.microsoft.com/office/drawing/2014/main" id="{00000000-0008-0000-0E00-000004000000}"/>
            </a:ext>
          </a:extLst>
        </xdr:cNvPr>
        <xdr:cNvSpPr txBox="1"/>
      </xdr:nvSpPr>
      <xdr:spPr>
        <a:xfrm>
          <a:off x="180975" y="15687675"/>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sz="1200">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sz="1200">
            <a:effectLst/>
          </a:endParaRPr>
        </a:p>
      </xdr:txBody>
    </xdr:sp>
    <xdr:clientData/>
  </xdr:oneCellAnchor>
  <xdr:oneCellAnchor>
    <xdr:from>
      <xdr:col>4</xdr:col>
      <xdr:colOff>0</xdr:colOff>
      <xdr:row>82</xdr:row>
      <xdr:rowOff>0</xdr:rowOff>
    </xdr:from>
    <xdr:ext cx="3305175" cy="662517"/>
    <xdr:sp macro="" textlink="">
      <xdr:nvSpPr>
        <xdr:cNvPr id="5" name="CuadroTexto 5">
          <a:extLst>
            <a:ext uri="{FF2B5EF4-FFF2-40B4-BE49-F238E27FC236}">
              <a16:creationId xmlns:a16="http://schemas.microsoft.com/office/drawing/2014/main" id="{00000000-0008-0000-0E00-000005000000}"/>
            </a:ext>
          </a:extLst>
        </xdr:cNvPr>
        <xdr:cNvSpPr txBox="1"/>
      </xdr:nvSpPr>
      <xdr:spPr>
        <a:xfrm>
          <a:off x="4162425" y="15687675"/>
          <a:ext cx="33051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sz="1200">
            <a:effectLst/>
          </a:endParaRPr>
        </a:p>
        <a:p>
          <a:pPr algn="ctr"/>
          <a:r>
            <a:rPr lang="es-MX" sz="1100">
              <a:solidFill>
                <a:schemeClr val="tx1"/>
              </a:solidFill>
              <a:effectLst/>
              <a:latin typeface="+mn-lt"/>
              <a:ea typeface="+mn-ea"/>
              <a:cs typeface="+mn-cs"/>
            </a:rPr>
            <a:t>Rector</a:t>
          </a:r>
          <a:endParaRPr lang="es-MX" sz="1200"/>
        </a:p>
      </xdr:txBody>
    </xdr:sp>
    <xdr:clientData/>
  </xdr:oneCellAnchor>
  <xdr:oneCellAnchor>
    <xdr:from>
      <xdr:col>5</xdr:col>
      <xdr:colOff>190499</xdr:colOff>
      <xdr:row>2</xdr:row>
      <xdr:rowOff>103188</xdr:rowOff>
    </xdr:from>
    <xdr:ext cx="2790824" cy="254557"/>
    <xdr:sp macro="" textlink="">
      <xdr:nvSpPr>
        <xdr:cNvPr id="7" name="6 CuadroTexto">
          <a:extLst>
            <a:ext uri="{FF2B5EF4-FFF2-40B4-BE49-F238E27FC236}">
              <a16:creationId xmlns:a16="http://schemas.microsoft.com/office/drawing/2014/main" id="{00000000-0008-0000-0E00-000007000000}"/>
            </a:ext>
          </a:extLst>
        </xdr:cNvPr>
        <xdr:cNvSpPr txBox="1"/>
      </xdr:nvSpPr>
      <xdr:spPr>
        <a:xfrm>
          <a:off x="5209441" y="498842"/>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:__2021________</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0000000-0008-0000-0F00-000002000000}"/>
            </a:ext>
          </a:extLst>
        </xdr:cNvPr>
        <xdr:cNvSpPr txBox="1"/>
      </xdr:nvSpPr>
      <xdr:spPr>
        <a:xfrm>
          <a:off x="9525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542925</xdr:colOff>
      <xdr:row>0</xdr:row>
      <xdr:rowOff>0</xdr:rowOff>
    </xdr:from>
    <xdr:ext cx="1141062" cy="292657"/>
    <xdr:sp macro="" textlink="">
      <xdr:nvSpPr>
        <xdr:cNvPr id="4" name="3 CuadroTexto">
          <a:extLst>
            <a:ext uri="{FF2B5EF4-FFF2-40B4-BE49-F238E27FC236}">
              <a16:creationId xmlns:a16="http://schemas.microsoft.com/office/drawing/2014/main" id="{00000000-0008-0000-0F00-000004000000}"/>
            </a:ext>
          </a:extLst>
        </xdr:cNvPr>
        <xdr:cNvSpPr txBox="1"/>
      </xdr:nvSpPr>
      <xdr:spPr>
        <a:xfrm>
          <a:off x="5276850" y="0"/>
          <a:ext cx="1141062" cy="2926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CPCA-II-03</a:t>
          </a:r>
        </a:p>
      </xdr:txBody>
    </xdr:sp>
    <xdr:clientData/>
  </xdr:oneCellAnchor>
  <xdr:oneCellAnchor>
    <xdr:from>
      <xdr:col>3</xdr:col>
      <xdr:colOff>0</xdr:colOff>
      <xdr:row>2</xdr:row>
      <xdr:rowOff>142875</xdr:rowOff>
    </xdr:from>
    <xdr:ext cx="184731" cy="264560"/>
    <xdr:sp macro="" textlink="">
      <xdr:nvSpPr>
        <xdr:cNvPr id="6" name="4 CuadroTexto">
          <a:extLst>
            <a:ext uri="{FF2B5EF4-FFF2-40B4-BE49-F238E27FC236}">
              <a16:creationId xmlns:a16="http://schemas.microsoft.com/office/drawing/2014/main" id="{00000000-0008-0000-0F00-000006000000}"/>
            </a:ext>
          </a:extLst>
        </xdr:cNvPr>
        <xdr:cNvSpPr txBox="1"/>
      </xdr:nvSpPr>
      <xdr:spPr>
        <a:xfrm>
          <a:off x="69532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30</xdr:row>
      <xdr:rowOff>152400</xdr:rowOff>
    </xdr:from>
    <xdr:ext cx="3019425" cy="714375"/>
    <xdr:sp macro="" textlink="">
      <xdr:nvSpPr>
        <xdr:cNvPr id="5" name="CuadroTexto 5">
          <a:extLst>
            <a:ext uri="{FF2B5EF4-FFF2-40B4-BE49-F238E27FC236}">
              <a16:creationId xmlns:a16="http://schemas.microsoft.com/office/drawing/2014/main" id="{00000000-0008-0000-0F00-000005000000}"/>
            </a:ext>
          </a:extLst>
        </xdr:cNvPr>
        <xdr:cNvSpPr txBox="1"/>
      </xdr:nvSpPr>
      <xdr:spPr>
        <a:xfrm>
          <a:off x="95250" y="5972175"/>
          <a:ext cx="3019425"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xdr:txBody>
    </xdr:sp>
    <xdr:clientData/>
  </xdr:oneCellAnchor>
  <xdr:oneCellAnchor>
    <xdr:from>
      <xdr:col>2</xdr:col>
      <xdr:colOff>123825</xdr:colOff>
      <xdr:row>30</xdr:row>
      <xdr:rowOff>142876</xdr:rowOff>
    </xdr:from>
    <xdr:ext cx="3124200" cy="685799"/>
    <xdr:sp macro="" textlink="">
      <xdr:nvSpPr>
        <xdr:cNvPr id="7" name="CuadroTexto 5">
          <a:extLst>
            <a:ext uri="{FF2B5EF4-FFF2-40B4-BE49-F238E27FC236}">
              <a16:creationId xmlns:a16="http://schemas.microsoft.com/office/drawing/2014/main" id="{00000000-0008-0000-0F00-000007000000}"/>
            </a:ext>
          </a:extLst>
        </xdr:cNvPr>
        <xdr:cNvSpPr txBox="1"/>
      </xdr:nvSpPr>
      <xdr:spPr>
        <a:xfrm>
          <a:off x="3143250" y="7429501"/>
          <a:ext cx="3124200" cy="685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2</xdr:col>
      <xdr:colOff>609600</xdr:colOff>
      <xdr:row>2</xdr:row>
      <xdr:rowOff>104775</xdr:rowOff>
    </xdr:from>
    <xdr:ext cx="2790824" cy="254557"/>
    <xdr:sp macro="" textlink="">
      <xdr:nvSpPr>
        <xdr:cNvPr id="8" name="7 CuadroTexto">
          <a:extLst>
            <a:ext uri="{FF2B5EF4-FFF2-40B4-BE49-F238E27FC236}">
              <a16:creationId xmlns:a16="http://schemas.microsoft.com/office/drawing/2014/main" id="{00000000-0008-0000-0F00-000008000000}"/>
            </a:ext>
          </a:extLst>
        </xdr:cNvPr>
        <xdr:cNvSpPr txBox="1"/>
      </xdr:nvSpPr>
      <xdr:spPr>
        <a:xfrm>
          <a:off x="3617913" y="509588"/>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:___2021_________</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22" name="21 CuadroTexto">
          <a:extLst>
            <a:ext uri="{FF2B5EF4-FFF2-40B4-BE49-F238E27FC236}">
              <a16:creationId xmlns:a16="http://schemas.microsoft.com/office/drawing/2014/main" id="{00000000-0008-0000-1000-000016000000}"/>
            </a:ext>
          </a:extLst>
        </xdr:cNvPr>
        <xdr:cNvSpPr txBox="1"/>
      </xdr:nvSpPr>
      <xdr:spPr>
        <a:xfrm>
          <a:off x="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853910</xdr:colOff>
      <xdr:row>0</xdr:row>
      <xdr:rowOff>38100</xdr:rowOff>
    </xdr:from>
    <xdr:ext cx="898002" cy="247649"/>
    <xdr:sp macro="" textlink="">
      <xdr:nvSpPr>
        <xdr:cNvPr id="23" name="22 CuadroTexto">
          <a:extLst>
            <a:ext uri="{FF2B5EF4-FFF2-40B4-BE49-F238E27FC236}">
              <a16:creationId xmlns:a16="http://schemas.microsoft.com/office/drawing/2014/main" id="{00000000-0008-0000-1000-000017000000}"/>
            </a:ext>
          </a:extLst>
        </xdr:cNvPr>
        <xdr:cNvSpPr txBox="1"/>
      </xdr:nvSpPr>
      <xdr:spPr>
        <a:xfrm>
          <a:off x="7997660" y="38100"/>
          <a:ext cx="898002" cy="2476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r>
            <a:rPr lang="es-MX" sz="1100" b="1">
              <a:latin typeface="Arial" pitchFamily="34" charset="0"/>
              <a:cs typeface="Arial" pitchFamily="34" charset="0"/>
            </a:rPr>
            <a:t>CPCA-II-04</a:t>
          </a:r>
        </a:p>
      </xdr:txBody>
    </xdr:sp>
    <xdr:clientData/>
  </xdr:oneCellAnchor>
  <xdr:oneCellAnchor>
    <xdr:from>
      <xdr:col>0</xdr:col>
      <xdr:colOff>295275</xdr:colOff>
      <xdr:row>86</xdr:row>
      <xdr:rowOff>161926</xdr:rowOff>
    </xdr:from>
    <xdr:ext cx="3429000" cy="666749"/>
    <xdr:sp macro="" textlink="">
      <xdr:nvSpPr>
        <xdr:cNvPr id="24" name="CuadroTexto 5">
          <a:extLst>
            <a:ext uri="{FF2B5EF4-FFF2-40B4-BE49-F238E27FC236}">
              <a16:creationId xmlns:a16="http://schemas.microsoft.com/office/drawing/2014/main" id="{00000000-0008-0000-1000-000018000000}"/>
            </a:ext>
          </a:extLst>
        </xdr:cNvPr>
        <xdr:cNvSpPr txBox="1"/>
      </xdr:nvSpPr>
      <xdr:spPr>
        <a:xfrm>
          <a:off x="295275" y="16849726"/>
          <a:ext cx="3429000" cy="666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xdr:txBody>
    </xdr:sp>
    <xdr:clientData/>
  </xdr:oneCellAnchor>
  <xdr:oneCellAnchor>
    <xdr:from>
      <xdr:col>2</xdr:col>
      <xdr:colOff>771525</xdr:colOff>
      <xdr:row>86</xdr:row>
      <xdr:rowOff>171451</xdr:rowOff>
    </xdr:from>
    <xdr:ext cx="3181350" cy="628650"/>
    <xdr:sp macro="" textlink="">
      <xdr:nvSpPr>
        <xdr:cNvPr id="25" name="CuadroTexto 5">
          <a:extLst>
            <a:ext uri="{FF2B5EF4-FFF2-40B4-BE49-F238E27FC236}">
              <a16:creationId xmlns:a16="http://schemas.microsoft.com/office/drawing/2014/main" id="{00000000-0008-0000-1000-000019000000}"/>
            </a:ext>
          </a:extLst>
        </xdr:cNvPr>
        <xdr:cNvSpPr txBox="1"/>
      </xdr:nvSpPr>
      <xdr:spPr>
        <a:xfrm>
          <a:off x="5172075" y="16859251"/>
          <a:ext cx="3181350"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3</xdr:col>
      <xdr:colOff>781050</xdr:colOff>
      <xdr:row>3</xdr:row>
      <xdr:rowOff>123825</xdr:rowOff>
    </xdr:from>
    <xdr:ext cx="2790824" cy="254557"/>
    <xdr:sp macro="" textlink="">
      <xdr:nvSpPr>
        <xdr:cNvPr id="26" name="25 CuadroTexto">
          <a:extLst>
            <a:ext uri="{FF2B5EF4-FFF2-40B4-BE49-F238E27FC236}">
              <a16:creationId xmlns:a16="http://schemas.microsoft.com/office/drawing/2014/main" id="{00000000-0008-0000-1000-00001A000000}"/>
            </a:ext>
          </a:extLst>
        </xdr:cNvPr>
        <xdr:cNvSpPr txBox="1"/>
      </xdr:nvSpPr>
      <xdr:spPr>
        <a:xfrm>
          <a:off x="6048958" y="736146"/>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:__2021__________</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495300</xdr:colOff>
      <xdr:row>0</xdr:row>
      <xdr:rowOff>19051</xdr:rowOff>
    </xdr:from>
    <xdr:ext cx="1019173" cy="266700"/>
    <xdr:sp macro="" textlink="">
      <xdr:nvSpPr>
        <xdr:cNvPr id="2" name="1 CuadroTexto">
          <a:extLst>
            <a:ext uri="{FF2B5EF4-FFF2-40B4-BE49-F238E27FC236}">
              <a16:creationId xmlns:a16="http://schemas.microsoft.com/office/drawing/2014/main" id="{00000000-0008-0000-1100-000002000000}"/>
            </a:ext>
          </a:extLst>
        </xdr:cNvPr>
        <xdr:cNvSpPr txBox="1"/>
      </xdr:nvSpPr>
      <xdr:spPr>
        <a:xfrm>
          <a:off x="7258050" y="19051"/>
          <a:ext cx="1019173" cy="2667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r>
            <a:rPr lang="es-MX" sz="1100" b="1">
              <a:latin typeface="Arial" pitchFamily="34" charset="0"/>
              <a:cs typeface="Arial" pitchFamily="34" charset="0"/>
            </a:rPr>
            <a:t>CPCA-II-05</a:t>
          </a:r>
        </a:p>
      </xdr:txBody>
    </xdr:sp>
    <xdr:clientData/>
  </xdr:oneCellAnchor>
  <xdr:oneCellAnchor>
    <xdr:from>
      <xdr:col>1</xdr:col>
      <xdr:colOff>0</xdr:colOff>
      <xdr:row>160</xdr:row>
      <xdr:rowOff>0</xdr:rowOff>
    </xdr:from>
    <xdr:ext cx="3200400" cy="662517"/>
    <xdr:sp macro="" textlink="">
      <xdr:nvSpPr>
        <xdr:cNvPr id="3" name="CuadroTexto 5">
          <a:extLst>
            <a:ext uri="{FF2B5EF4-FFF2-40B4-BE49-F238E27FC236}">
              <a16:creationId xmlns:a16="http://schemas.microsoft.com/office/drawing/2014/main" id="{00000000-0008-0000-1100-000003000000}"/>
            </a:ext>
          </a:extLst>
        </xdr:cNvPr>
        <xdr:cNvSpPr txBox="1"/>
      </xdr:nvSpPr>
      <xdr:spPr>
        <a:xfrm>
          <a:off x="409575" y="30660975"/>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sz="1200">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sz="1200">
            <a:effectLst/>
          </a:endParaRPr>
        </a:p>
      </xdr:txBody>
    </xdr:sp>
    <xdr:clientData/>
  </xdr:oneCellAnchor>
  <xdr:oneCellAnchor>
    <xdr:from>
      <xdr:col>3</xdr:col>
      <xdr:colOff>0</xdr:colOff>
      <xdr:row>160</xdr:row>
      <xdr:rowOff>0</xdr:rowOff>
    </xdr:from>
    <xdr:ext cx="3305175" cy="662517"/>
    <xdr:sp macro="" textlink="">
      <xdr:nvSpPr>
        <xdr:cNvPr id="4" name="CuadroTexto 5">
          <a:extLst>
            <a:ext uri="{FF2B5EF4-FFF2-40B4-BE49-F238E27FC236}">
              <a16:creationId xmlns:a16="http://schemas.microsoft.com/office/drawing/2014/main" id="{00000000-0008-0000-1100-000004000000}"/>
            </a:ext>
          </a:extLst>
        </xdr:cNvPr>
        <xdr:cNvSpPr txBox="1"/>
      </xdr:nvSpPr>
      <xdr:spPr>
        <a:xfrm>
          <a:off x="4476750" y="30660975"/>
          <a:ext cx="33051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sz="1200">
            <a:effectLst/>
          </a:endParaRPr>
        </a:p>
        <a:p>
          <a:pPr algn="ctr"/>
          <a:r>
            <a:rPr lang="es-MX" sz="1100">
              <a:solidFill>
                <a:schemeClr val="tx1"/>
              </a:solidFill>
              <a:effectLst/>
              <a:latin typeface="+mn-lt"/>
              <a:ea typeface="+mn-ea"/>
              <a:cs typeface="+mn-cs"/>
            </a:rPr>
            <a:t>Rector</a:t>
          </a:r>
          <a:endParaRPr lang="es-MX" sz="1200"/>
        </a:p>
      </xdr:txBody>
    </xdr:sp>
    <xdr:clientData/>
  </xdr:oneCellAnchor>
  <xdr:oneCellAnchor>
    <xdr:from>
      <xdr:col>4</xdr:col>
      <xdr:colOff>161925</xdr:colOff>
      <xdr:row>3</xdr:row>
      <xdr:rowOff>28575</xdr:rowOff>
    </xdr:from>
    <xdr:ext cx="2790824" cy="254557"/>
    <xdr:sp macro="" textlink="">
      <xdr:nvSpPr>
        <xdr:cNvPr id="5" name="4 CuadroTexto">
          <a:extLst>
            <a:ext uri="{FF2B5EF4-FFF2-40B4-BE49-F238E27FC236}">
              <a16:creationId xmlns:a16="http://schemas.microsoft.com/office/drawing/2014/main" id="{00000000-0008-0000-1100-000005000000}"/>
            </a:ext>
          </a:extLst>
        </xdr:cNvPr>
        <xdr:cNvSpPr txBox="1"/>
      </xdr:nvSpPr>
      <xdr:spPr>
        <a:xfrm>
          <a:off x="6172200" y="6096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:__2021________</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2" name="1 CuadroTexto">
          <a:extLst>
            <a:ext uri="{FF2B5EF4-FFF2-40B4-BE49-F238E27FC236}">
              <a16:creationId xmlns:a16="http://schemas.microsoft.com/office/drawing/2014/main" id="{00000000-0008-0000-1200-000002000000}"/>
            </a:ext>
          </a:extLst>
        </xdr:cNvPr>
        <xdr:cNvSpPr txBox="1"/>
      </xdr:nvSpPr>
      <xdr:spPr>
        <a:xfrm>
          <a:off x="3048000"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371475</xdr:colOff>
      <xdr:row>0</xdr:row>
      <xdr:rowOff>85725</xdr:rowOff>
    </xdr:from>
    <xdr:ext cx="1447112" cy="254557"/>
    <xdr:sp macro="" textlink="">
      <xdr:nvSpPr>
        <xdr:cNvPr id="3" name="2 CuadroTexto">
          <a:extLst>
            <a:ext uri="{FF2B5EF4-FFF2-40B4-BE49-F238E27FC236}">
              <a16:creationId xmlns:a16="http://schemas.microsoft.com/office/drawing/2014/main" id="{00000000-0008-0000-1200-000003000000}"/>
            </a:ext>
          </a:extLst>
        </xdr:cNvPr>
        <xdr:cNvSpPr txBox="1"/>
      </xdr:nvSpPr>
      <xdr:spPr>
        <a:xfrm>
          <a:off x="6305550" y="85725"/>
          <a:ext cx="1447112"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CPCA-II-06</a:t>
          </a:r>
        </a:p>
      </xdr:txBody>
    </xdr:sp>
    <xdr:clientData/>
  </xdr:oneCellAnchor>
  <xdr:oneCellAnchor>
    <xdr:from>
      <xdr:col>1</xdr:col>
      <xdr:colOff>0</xdr:colOff>
      <xdr:row>28</xdr:row>
      <xdr:rowOff>0</xdr:rowOff>
    </xdr:from>
    <xdr:ext cx="184731" cy="264560"/>
    <xdr:sp macro="" textlink="">
      <xdr:nvSpPr>
        <xdr:cNvPr id="5" name="4 CuadroTexto">
          <a:extLst>
            <a:ext uri="{FF2B5EF4-FFF2-40B4-BE49-F238E27FC236}">
              <a16:creationId xmlns:a16="http://schemas.microsoft.com/office/drawing/2014/main" id="{00000000-0008-0000-1200-000005000000}"/>
            </a:ext>
          </a:extLst>
        </xdr:cNvPr>
        <xdr:cNvSpPr txBox="1"/>
      </xdr:nvSpPr>
      <xdr:spPr>
        <a:xfrm>
          <a:off x="3048000"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28</xdr:row>
      <xdr:rowOff>0</xdr:rowOff>
    </xdr:from>
    <xdr:ext cx="184731" cy="264560"/>
    <xdr:sp macro="" textlink="">
      <xdr:nvSpPr>
        <xdr:cNvPr id="8" name="7 CuadroTexto">
          <a:extLst>
            <a:ext uri="{FF2B5EF4-FFF2-40B4-BE49-F238E27FC236}">
              <a16:creationId xmlns:a16="http://schemas.microsoft.com/office/drawing/2014/main" id="{00000000-0008-0000-1200-000008000000}"/>
            </a:ext>
          </a:extLst>
        </xdr:cNvPr>
        <xdr:cNvSpPr txBox="1"/>
      </xdr:nvSpPr>
      <xdr:spPr>
        <a:xfrm>
          <a:off x="3048000" y="851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596830</xdr:colOff>
      <xdr:row>28</xdr:row>
      <xdr:rowOff>0</xdr:rowOff>
    </xdr:from>
    <xdr:ext cx="184731" cy="254557"/>
    <xdr:sp macro="" textlink="">
      <xdr:nvSpPr>
        <xdr:cNvPr id="10" name="9 CuadroTexto">
          <a:extLst>
            <a:ext uri="{FF2B5EF4-FFF2-40B4-BE49-F238E27FC236}">
              <a16:creationId xmlns:a16="http://schemas.microsoft.com/office/drawing/2014/main" id="{00000000-0008-0000-1200-00000A000000}"/>
            </a:ext>
          </a:extLst>
        </xdr:cNvPr>
        <xdr:cNvSpPr txBox="1"/>
      </xdr:nvSpPr>
      <xdr:spPr>
        <a:xfrm>
          <a:off x="10293280" y="699135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0</xdr:col>
      <xdr:colOff>0</xdr:colOff>
      <xdr:row>3</xdr:row>
      <xdr:rowOff>142875</xdr:rowOff>
    </xdr:from>
    <xdr:ext cx="184731" cy="264560"/>
    <xdr:sp macro="" textlink="">
      <xdr:nvSpPr>
        <xdr:cNvPr id="9" name="1 CuadroTexto">
          <a:extLst>
            <a:ext uri="{FF2B5EF4-FFF2-40B4-BE49-F238E27FC236}">
              <a16:creationId xmlns:a16="http://schemas.microsoft.com/office/drawing/2014/main" id="{00000000-0008-0000-1200-000009000000}"/>
            </a:ext>
          </a:extLst>
        </xdr:cNvPr>
        <xdr:cNvSpPr txBox="1"/>
      </xdr:nvSpPr>
      <xdr:spPr>
        <a:xfrm>
          <a:off x="302895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1" name="1 CuadroTexto">
          <a:extLst>
            <a:ext uri="{FF2B5EF4-FFF2-40B4-BE49-F238E27FC236}">
              <a16:creationId xmlns:a16="http://schemas.microsoft.com/office/drawing/2014/main" id="{00000000-0008-0000-1200-00000B000000}"/>
            </a:ext>
          </a:extLst>
        </xdr:cNvPr>
        <xdr:cNvSpPr txBox="1"/>
      </xdr:nvSpPr>
      <xdr:spPr>
        <a:xfrm>
          <a:off x="302895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xdr:row>
      <xdr:rowOff>142875</xdr:rowOff>
    </xdr:from>
    <xdr:ext cx="184731" cy="264560"/>
    <xdr:sp macro="" textlink="">
      <xdr:nvSpPr>
        <xdr:cNvPr id="12" name="4 CuadroTexto">
          <a:extLst>
            <a:ext uri="{FF2B5EF4-FFF2-40B4-BE49-F238E27FC236}">
              <a16:creationId xmlns:a16="http://schemas.microsoft.com/office/drawing/2014/main" id="{00000000-0008-0000-1200-00000C000000}"/>
            </a:ext>
          </a:extLst>
        </xdr:cNvPr>
        <xdr:cNvSpPr txBox="1"/>
      </xdr:nvSpPr>
      <xdr:spPr>
        <a:xfrm>
          <a:off x="72675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600075</xdr:colOff>
      <xdr:row>19</xdr:row>
      <xdr:rowOff>19050</xdr:rowOff>
    </xdr:from>
    <xdr:ext cx="3009900" cy="647700"/>
    <xdr:sp macro="" textlink="">
      <xdr:nvSpPr>
        <xdr:cNvPr id="14" name="CuadroTexto 5">
          <a:extLst>
            <a:ext uri="{FF2B5EF4-FFF2-40B4-BE49-F238E27FC236}">
              <a16:creationId xmlns:a16="http://schemas.microsoft.com/office/drawing/2014/main" id="{00000000-0008-0000-1200-00000E000000}"/>
            </a:ext>
          </a:extLst>
        </xdr:cNvPr>
        <xdr:cNvSpPr txBox="1"/>
      </xdr:nvSpPr>
      <xdr:spPr>
        <a:xfrm>
          <a:off x="600075" y="4762500"/>
          <a:ext cx="3009900" cy="6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a:p>
          <a:pPr algn="ctr"/>
          <a:endParaRPr lang="es-MX" sz="1100"/>
        </a:p>
      </xdr:txBody>
    </xdr:sp>
    <xdr:clientData/>
  </xdr:oneCellAnchor>
  <xdr:oneCellAnchor>
    <xdr:from>
      <xdr:col>3</xdr:col>
      <xdr:colOff>295275</xdr:colOff>
      <xdr:row>19</xdr:row>
      <xdr:rowOff>9524</xdr:rowOff>
    </xdr:from>
    <xdr:ext cx="2952750" cy="657226"/>
    <xdr:sp macro="" textlink="">
      <xdr:nvSpPr>
        <xdr:cNvPr id="16" name="CuadroTexto 5">
          <a:extLst>
            <a:ext uri="{FF2B5EF4-FFF2-40B4-BE49-F238E27FC236}">
              <a16:creationId xmlns:a16="http://schemas.microsoft.com/office/drawing/2014/main" id="{00000000-0008-0000-1200-000010000000}"/>
            </a:ext>
          </a:extLst>
        </xdr:cNvPr>
        <xdr:cNvSpPr txBox="1"/>
      </xdr:nvSpPr>
      <xdr:spPr>
        <a:xfrm>
          <a:off x="4448175" y="4752974"/>
          <a:ext cx="2952750" cy="657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3</xdr:col>
      <xdr:colOff>800100</xdr:colOff>
      <xdr:row>3</xdr:row>
      <xdr:rowOff>161925</xdr:rowOff>
    </xdr:from>
    <xdr:ext cx="2790824" cy="254557"/>
    <xdr:sp macro="" textlink="">
      <xdr:nvSpPr>
        <xdr:cNvPr id="13" name="12 CuadroTexto">
          <a:extLst>
            <a:ext uri="{FF2B5EF4-FFF2-40B4-BE49-F238E27FC236}">
              <a16:creationId xmlns:a16="http://schemas.microsoft.com/office/drawing/2014/main" id="{00000000-0008-0000-1200-00000D000000}"/>
            </a:ext>
          </a:extLst>
        </xdr:cNvPr>
        <xdr:cNvSpPr txBox="1"/>
      </xdr:nvSpPr>
      <xdr:spPr>
        <a:xfrm>
          <a:off x="4962525" y="7715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:___2021_______</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31718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39</xdr:row>
      <xdr:rowOff>0</xdr:rowOff>
    </xdr:from>
    <xdr:ext cx="184731" cy="264560"/>
    <xdr:sp macro="" textlink="">
      <xdr:nvSpPr>
        <xdr:cNvPr id="3" name="2 CuadroTexto">
          <a:extLst>
            <a:ext uri="{FF2B5EF4-FFF2-40B4-BE49-F238E27FC236}">
              <a16:creationId xmlns:a16="http://schemas.microsoft.com/office/drawing/2014/main" id="{00000000-0008-0000-1300-000003000000}"/>
            </a:ext>
          </a:extLst>
        </xdr:cNvPr>
        <xdr:cNvSpPr txBox="1"/>
      </xdr:nvSpPr>
      <xdr:spPr>
        <a:xfrm>
          <a:off x="3171825" y="906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39</xdr:row>
      <xdr:rowOff>0</xdr:rowOff>
    </xdr:from>
    <xdr:ext cx="184731" cy="264560"/>
    <xdr:sp macro="" textlink="">
      <xdr:nvSpPr>
        <xdr:cNvPr id="6" name="5 CuadroTexto">
          <a:extLst>
            <a:ext uri="{FF2B5EF4-FFF2-40B4-BE49-F238E27FC236}">
              <a16:creationId xmlns:a16="http://schemas.microsoft.com/office/drawing/2014/main" id="{00000000-0008-0000-1300-000006000000}"/>
            </a:ext>
          </a:extLst>
        </xdr:cNvPr>
        <xdr:cNvSpPr txBox="1"/>
      </xdr:nvSpPr>
      <xdr:spPr>
        <a:xfrm>
          <a:off x="3171825" y="1717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397532</xdr:colOff>
      <xdr:row>0</xdr:row>
      <xdr:rowOff>0</xdr:rowOff>
    </xdr:from>
    <xdr:ext cx="1478446" cy="254557"/>
    <xdr:sp macro="" textlink="">
      <xdr:nvSpPr>
        <xdr:cNvPr id="12" name="11 CuadroTexto">
          <a:extLst>
            <a:ext uri="{FF2B5EF4-FFF2-40B4-BE49-F238E27FC236}">
              <a16:creationId xmlns:a16="http://schemas.microsoft.com/office/drawing/2014/main" id="{00000000-0008-0000-1300-00000C000000}"/>
            </a:ext>
          </a:extLst>
        </xdr:cNvPr>
        <xdr:cNvSpPr txBox="1"/>
      </xdr:nvSpPr>
      <xdr:spPr>
        <a:xfrm>
          <a:off x="7644815" y="0"/>
          <a:ext cx="147844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CPCA-II-07</a:t>
          </a:r>
        </a:p>
      </xdr:txBody>
    </xdr:sp>
    <xdr:clientData/>
  </xdr:oneCellAnchor>
  <xdr:oneCellAnchor>
    <xdr:from>
      <xdr:col>0</xdr:col>
      <xdr:colOff>0</xdr:colOff>
      <xdr:row>3</xdr:row>
      <xdr:rowOff>142875</xdr:rowOff>
    </xdr:from>
    <xdr:ext cx="184731" cy="264560"/>
    <xdr:sp macro="" textlink="">
      <xdr:nvSpPr>
        <xdr:cNvPr id="15" name="1 CuadroTexto">
          <a:extLst>
            <a:ext uri="{FF2B5EF4-FFF2-40B4-BE49-F238E27FC236}">
              <a16:creationId xmlns:a16="http://schemas.microsoft.com/office/drawing/2014/main" id="{00000000-0008-0000-1300-00000F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6" name="1 CuadroTexto">
          <a:extLst>
            <a:ext uri="{FF2B5EF4-FFF2-40B4-BE49-F238E27FC236}">
              <a16:creationId xmlns:a16="http://schemas.microsoft.com/office/drawing/2014/main" id="{00000000-0008-0000-1300-000010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7" name="1 CuadroTexto">
          <a:extLst>
            <a:ext uri="{FF2B5EF4-FFF2-40B4-BE49-F238E27FC236}">
              <a16:creationId xmlns:a16="http://schemas.microsoft.com/office/drawing/2014/main" id="{00000000-0008-0000-1300-000011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xdr:row>
      <xdr:rowOff>142875</xdr:rowOff>
    </xdr:from>
    <xdr:ext cx="184731" cy="264560"/>
    <xdr:sp macro="" textlink="">
      <xdr:nvSpPr>
        <xdr:cNvPr id="18" name="4 CuadroTexto">
          <a:extLst>
            <a:ext uri="{FF2B5EF4-FFF2-40B4-BE49-F238E27FC236}">
              <a16:creationId xmlns:a16="http://schemas.microsoft.com/office/drawing/2014/main" id="{00000000-0008-0000-1300-000012000000}"/>
            </a:ext>
          </a:extLst>
        </xdr:cNvPr>
        <xdr:cNvSpPr txBox="1"/>
      </xdr:nvSpPr>
      <xdr:spPr>
        <a:xfrm>
          <a:off x="70961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39</xdr:row>
      <xdr:rowOff>0</xdr:rowOff>
    </xdr:from>
    <xdr:ext cx="184731" cy="264560"/>
    <xdr:sp macro="" textlink="">
      <xdr:nvSpPr>
        <xdr:cNvPr id="20" name="1 CuadroTexto">
          <a:extLst>
            <a:ext uri="{FF2B5EF4-FFF2-40B4-BE49-F238E27FC236}">
              <a16:creationId xmlns:a16="http://schemas.microsoft.com/office/drawing/2014/main" id="{00000000-0008-0000-1300-000014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39</xdr:row>
      <xdr:rowOff>0</xdr:rowOff>
    </xdr:from>
    <xdr:ext cx="184731" cy="264560"/>
    <xdr:sp macro="" textlink="">
      <xdr:nvSpPr>
        <xdr:cNvPr id="21" name="1 CuadroTexto">
          <a:extLst>
            <a:ext uri="{FF2B5EF4-FFF2-40B4-BE49-F238E27FC236}">
              <a16:creationId xmlns:a16="http://schemas.microsoft.com/office/drawing/2014/main" id="{00000000-0008-0000-1300-000015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39</xdr:row>
      <xdr:rowOff>0</xdr:rowOff>
    </xdr:from>
    <xdr:ext cx="184731" cy="264560"/>
    <xdr:sp macro="" textlink="">
      <xdr:nvSpPr>
        <xdr:cNvPr id="22" name="1 CuadroTexto">
          <a:extLst>
            <a:ext uri="{FF2B5EF4-FFF2-40B4-BE49-F238E27FC236}">
              <a16:creationId xmlns:a16="http://schemas.microsoft.com/office/drawing/2014/main" id="{00000000-0008-0000-1300-000016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39</xdr:row>
      <xdr:rowOff>0</xdr:rowOff>
    </xdr:from>
    <xdr:ext cx="184731" cy="264560"/>
    <xdr:sp macro="" textlink="">
      <xdr:nvSpPr>
        <xdr:cNvPr id="23" name="1 CuadroTexto">
          <a:extLst>
            <a:ext uri="{FF2B5EF4-FFF2-40B4-BE49-F238E27FC236}">
              <a16:creationId xmlns:a16="http://schemas.microsoft.com/office/drawing/2014/main" id="{00000000-0008-0000-1300-000017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39</xdr:row>
      <xdr:rowOff>0</xdr:rowOff>
    </xdr:from>
    <xdr:ext cx="184731" cy="264560"/>
    <xdr:sp macro="" textlink="">
      <xdr:nvSpPr>
        <xdr:cNvPr id="24" name="4 CuadroTexto">
          <a:extLst>
            <a:ext uri="{FF2B5EF4-FFF2-40B4-BE49-F238E27FC236}">
              <a16:creationId xmlns:a16="http://schemas.microsoft.com/office/drawing/2014/main" id="{00000000-0008-0000-1300-000018000000}"/>
            </a:ext>
          </a:extLst>
        </xdr:cNvPr>
        <xdr:cNvSpPr txBox="1"/>
      </xdr:nvSpPr>
      <xdr:spPr>
        <a:xfrm>
          <a:off x="7727674"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39</xdr:row>
      <xdr:rowOff>0</xdr:rowOff>
    </xdr:from>
    <xdr:ext cx="184731" cy="264560"/>
    <xdr:sp macro="" textlink="">
      <xdr:nvSpPr>
        <xdr:cNvPr id="25" name="1 CuadroTexto">
          <a:extLst>
            <a:ext uri="{FF2B5EF4-FFF2-40B4-BE49-F238E27FC236}">
              <a16:creationId xmlns:a16="http://schemas.microsoft.com/office/drawing/2014/main" id="{00000000-0008-0000-1300-000019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39</xdr:row>
      <xdr:rowOff>0</xdr:rowOff>
    </xdr:from>
    <xdr:ext cx="184731" cy="264560"/>
    <xdr:sp macro="" textlink="">
      <xdr:nvSpPr>
        <xdr:cNvPr id="26" name="1 CuadroTexto">
          <a:extLst>
            <a:ext uri="{FF2B5EF4-FFF2-40B4-BE49-F238E27FC236}">
              <a16:creationId xmlns:a16="http://schemas.microsoft.com/office/drawing/2014/main" id="{00000000-0008-0000-1300-00001A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39</xdr:row>
      <xdr:rowOff>0</xdr:rowOff>
    </xdr:from>
    <xdr:ext cx="184731" cy="264560"/>
    <xdr:sp macro="" textlink="">
      <xdr:nvSpPr>
        <xdr:cNvPr id="27" name="1 CuadroTexto">
          <a:extLst>
            <a:ext uri="{FF2B5EF4-FFF2-40B4-BE49-F238E27FC236}">
              <a16:creationId xmlns:a16="http://schemas.microsoft.com/office/drawing/2014/main" id="{00000000-0008-0000-1300-00001B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39</xdr:row>
      <xdr:rowOff>0</xdr:rowOff>
    </xdr:from>
    <xdr:ext cx="184731" cy="264560"/>
    <xdr:sp macro="" textlink="">
      <xdr:nvSpPr>
        <xdr:cNvPr id="28" name="1 CuadroTexto">
          <a:extLst>
            <a:ext uri="{FF2B5EF4-FFF2-40B4-BE49-F238E27FC236}">
              <a16:creationId xmlns:a16="http://schemas.microsoft.com/office/drawing/2014/main" id="{00000000-0008-0000-1300-00001C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39</xdr:row>
      <xdr:rowOff>0</xdr:rowOff>
    </xdr:from>
    <xdr:ext cx="184731" cy="264560"/>
    <xdr:sp macro="" textlink="">
      <xdr:nvSpPr>
        <xdr:cNvPr id="29" name="4 CuadroTexto">
          <a:extLst>
            <a:ext uri="{FF2B5EF4-FFF2-40B4-BE49-F238E27FC236}">
              <a16:creationId xmlns:a16="http://schemas.microsoft.com/office/drawing/2014/main" id="{00000000-0008-0000-1300-00001D000000}"/>
            </a:ext>
          </a:extLst>
        </xdr:cNvPr>
        <xdr:cNvSpPr txBox="1"/>
      </xdr:nvSpPr>
      <xdr:spPr>
        <a:xfrm>
          <a:off x="7727674"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571500</xdr:colOff>
      <xdr:row>33</xdr:row>
      <xdr:rowOff>19051</xdr:rowOff>
    </xdr:from>
    <xdr:ext cx="3009900" cy="647700"/>
    <xdr:sp macro="" textlink="">
      <xdr:nvSpPr>
        <xdr:cNvPr id="30" name="CuadroTexto 5">
          <a:extLst>
            <a:ext uri="{FF2B5EF4-FFF2-40B4-BE49-F238E27FC236}">
              <a16:creationId xmlns:a16="http://schemas.microsoft.com/office/drawing/2014/main" id="{00000000-0008-0000-1300-00001E000000}"/>
            </a:ext>
          </a:extLst>
        </xdr:cNvPr>
        <xdr:cNvSpPr txBox="1"/>
      </xdr:nvSpPr>
      <xdr:spPr>
        <a:xfrm>
          <a:off x="571500" y="8810626"/>
          <a:ext cx="3009900" cy="6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xdr:txBody>
    </xdr:sp>
    <xdr:clientData/>
  </xdr:oneCellAnchor>
  <xdr:oneCellAnchor>
    <xdr:from>
      <xdr:col>2</xdr:col>
      <xdr:colOff>933450</xdr:colOff>
      <xdr:row>33</xdr:row>
      <xdr:rowOff>9525</xdr:rowOff>
    </xdr:from>
    <xdr:ext cx="2952750" cy="657226"/>
    <xdr:sp macro="" textlink="">
      <xdr:nvSpPr>
        <xdr:cNvPr id="31" name="CuadroTexto 5">
          <a:extLst>
            <a:ext uri="{FF2B5EF4-FFF2-40B4-BE49-F238E27FC236}">
              <a16:creationId xmlns:a16="http://schemas.microsoft.com/office/drawing/2014/main" id="{00000000-0008-0000-1300-00001F000000}"/>
            </a:ext>
          </a:extLst>
        </xdr:cNvPr>
        <xdr:cNvSpPr txBox="1"/>
      </xdr:nvSpPr>
      <xdr:spPr>
        <a:xfrm>
          <a:off x="5019675" y="8801100"/>
          <a:ext cx="2952750" cy="657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3</xdr:col>
      <xdr:colOff>803413</xdr:colOff>
      <xdr:row>3</xdr:row>
      <xdr:rowOff>182217</xdr:rowOff>
    </xdr:from>
    <xdr:ext cx="2790824" cy="254557"/>
    <xdr:sp macro="" textlink="">
      <xdr:nvSpPr>
        <xdr:cNvPr id="32" name="31 CuadroTexto">
          <a:extLst>
            <a:ext uri="{FF2B5EF4-FFF2-40B4-BE49-F238E27FC236}">
              <a16:creationId xmlns:a16="http://schemas.microsoft.com/office/drawing/2014/main" id="{00000000-0008-0000-1300-000020000000}"/>
            </a:ext>
          </a:extLst>
        </xdr:cNvPr>
        <xdr:cNvSpPr txBox="1"/>
      </xdr:nvSpPr>
      <xdr:spPr>
        <a:xfrm>
          <a:off x="5284304" y="803413"/>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:__2021________</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5</xdr:col>
      <xdr:colOff>685801</xdr:colOff>
      <xdr:row>0</xdr:row>
      <xdr:rowOff>19050</xdr:rowOff>
    </xdr:from>
    <xdr:ext cx="1228724" cy="266700"/>
    <xdr:sp macro="" textlink="">
      <xdr:nvSpPr>
        <xdr:cNvPr id="3" name="2 CuadroTexto">
          <a:extLst>
            <a:ext uri="{FF2B5EF4-FFF2-40B4-BE49-F238E27FC236}">
              <a16:creationId xmlns:a16="http://schemas.microsoft.com/office/drawing/2014/main" id="{00000000-0008-0000-1400-000003000000}"/>
            </a:ext>
          </a:extLst>
        </xdr:cNvPr>
        <xdr:cNvSpPr txBox="1"/>
      </xdr:nvSpPr>
      <xdr:spPr>
        <a:xfrm>
          <a:off x="6219826" y="19050"/>
          <a:ext cx="1228724" cy="2667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r>
            <a:rPr lang="es-MX" sz="1100" b="1">
              <a:latin typeface="Arial" pitchFamily="34" charset="0"/>
              <a:cs typeface="Arial" pitchFamily="34" charset="0"/>
            </a:rPr>
            <a:t>CPCA-II-08</a:t>
          </a:r>
        </a:p>
      </xdr:txBody>
    </xdr:sp>
    <xdr:clientData/>
  </xdr:oneCellAnchor>
  <xdr:oneCellAnchor>
    <xdr:from>
      <xdr:col>0</xdr:col>
      <xdr:colOff>0</xdr:colOff>
      <xdr:row>34</xdr:row>
      <xdr:rowOff>0</xdr:rowOff>
    </xdr:from>
    <xdr:ext cx="3200400" cy="662517"/>
    <xdr:sp macro="" textlink="">
      <xdr:nvSpPr>
        <xdr:cNvPr id="5" name="CuadroTexto 5">
          <a:extLst>
            <a:ext uri="{FF2B5EF4-FFF2-40B4-BE49-F238E27FC236}">
              <a16:creationId xmlns:a16="http://schemas.microsoft.com/office/drawing/2014/main" id="{00000000-0008-0000-1400-000005000000}"/>
            </a:ext>
          </a:extLst>
        </xdr:cNvPr>
        <xdr:cNvSpPr txBox="1"/>
      </xdr:nvSpPr>
      <xdr:spPr>
        <a:xfrm>
          <a:off x="0" y="653415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sz="1200">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sz="1200">
            <a:effectLst/>
          </a:endParaRPr>
        </a:p>
        <a:p>
          <a:pPr algn="ctr"/>
          <a:endParaRPr lang="es-MX" sz="1200"/>
        </a:p>
      </xdr:txBody>
    </xdr:sp>
    <xdr:clientData/>
  </xdr:oneCellAnchor>
  <xdr:oneCellAnchor>
    <xdr:from>
      <xdr:col>3</xdr:col>
      <xdr:colOff>0</xdr:colOff>
      <xdr:row>34</xdr:row>
      <xdr:rowOff>0</xdr:rowOff>
    </xdr:from>
    <xdr:ext cx="3305175" cy="662517"/>
    <xdr:sp macro="" textlink="">
      <xdr:nvSpPr>
        <xdr:cNvPr id="6" name="CuadroTexto 5">
          <a:extLst>
            <a:ext uri="{FF2B5EF4-FFF2-40B4-BE49-F238E27FC236}">
              <a16:creationId xmlns:a16="http://schemas.microsoft.com/office/drawing/2014/main" id="{00000000-0008-0000-1400-000006000000}"/>
            </a:ext>
          </a:extLst>
        </xdr:cNvPr>
        <xdr:cNvSpPr txBox="1"/>
      </xdr:nvSpPr>
      <xdr:spPr>
        <a:xfrm>
          <a:off x="3257550" y="6534150"/>
          <a:ext cx="33051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sz="1200">
            <a:effectLst/>
          </a:endParaRPr>
        </a:p>
        <a:p>
          <a:pPr algn="ctr"/>
          <a:r>
            <a:rPr lang="es-MX" sz="1100">
              <a:solidFill>
                <a:schemeClr val="tx1"/>
              </a:solidFill>
              <a:effectLst/>
              <a:latin typeface="+mn-lt"/>
              <a:ea typeface="+mn-ea"/>
              <a:cs typeface="+mn-cs"/>
            </a:rPr>
            <a:t>Rector</a:t>
          </a:r>
          <a:endParaRPr lang="es-MX" sz="1200"/>
        </a:p>
      </xdr:txBody>
    </xdr:sp>
    <xdr:clientData/>
  </xdr:oneCellAnchor>
  <xdr:oneCellAnchor>
    <xdr:from>
      <xdr:col>3</xdr:col>
      <xdr:colOff>762000</xdr:colOff>
      <xdr:row>3</xdr:row>
      <xdr:rowOff>114300</xdr:rowOff>
    </xdr:from>
    <xdr:ext cx="2790824" cy="254557"/>
    <xdr:sp macro="" textlink="">
      <xdr:nvSpPr>
        <xdr:cNvPr id="8" name="7 CuadroTexto">
          <a:extLst>
            <a:ext uri="{FF2B5EF4-FFF2-40B4-BE49-F238E27FC236}">
              <a16:creationId xmlns:a16="http://schemas.microsoft.com/office/drawing/2014/main" id="{00000000-0008-0000-1400-000008000000}"/>
            </a:ext>
          </a:extLst>
        </xdr:cNvPr>
        <xdr:cNvSpPr txBox="1"/>
      </xdr:nvSpPr>
      <xdr:spPr>
        <a:xfrm>
          <a:off x="4610100" y="6381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:__2021________</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19</xdr:row>
      <xdr:rowOff>0</xdr:rowOff>
    </xdr:from>
    <xdr:ext cx="184731" cy="264560"/>
    <xdr:sp macro="" textlink="">
      <xdr:nvSpPr>
        <xdr:cNvPr id="4" name="5 CuadroTexto">
          <a:extLst>
            <a:ext uri="{FF2B5EF4-FFF2-40B4-BE49-F238E27FC236}">
              <a16:creationId xmlns:a16="http://schemas.microsoft.com/office/drawing/2014/main" id="{00000000-0008-0000-1500-000004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6" name="1 CuadroTexto">
          <a:extLst>
            <a:ext uri="{FF2B5EF4-FFF2-40B4-BE49-F238E27FC236}">
              <a16:creationId xmlns:a16="http://schemas.microsoft.com/office/drawing/2014/main" id="{00000000-0008-0000-1500-000006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7" name="1 CuadroTexto">
          <a:extLst>
            <a:ext uri="{FF2B5EF4-FFF2-40B4-BE49-F238E27FC236}">
              <a16:creationId xmlns:a16="http://schemas.microsoft.com/office/drawing/2014/main" id="{00000000-0008-0000-1500-000007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8" name="1 CuadroTexto">
          <a:extLst>
            <a:ext uri="{FF2B5EF4-FFF2-40B4-BE49-F238E27FC236}">
              <a16:creationId xmlns:a16="http://schemas.microsoft.com/office/drawing/2014/main" id="{00000000-0008-0000-1500-000008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9" name="4 CuadroTexto">
          <a:extLst>
            <a:ext uri="{FF2B5EF4-FFF2-40B4-BE49-F238E27FC236}">
              <a16:creationId xmlns:a16="http://schemas.microsoft.com/office/drawing/2014/main" id="{00000000-0008-0000-1500-000009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301073</xdr:colOff>
      <xdr:row>0</xdr:row>
      <xdr:rowOff>16566</xdr:rowOff>
    </xdr:from>
    <xdr:ext cx="1478446" cy="254557"/>
    <xdr:sp macro="" textlink="">
      <xdr:nvSpPr>
        <xdr:cNvPr id="10" name="11 CuadroTexto">
          <a:extLst>
            <a:ext uri="{FF2B5EF4-FFF2-40B4-BE49-F238E27FC236}">
              <a16:creationId xmlns:a16="http://schemas.microsoft.com/office/drawing/2014/main" id="{00000000-0008-0000-1500-00000A000000}"/>
            </a:ext>
          </a:extLst>
        </xdr:cNvPr>
        <xdr:cNvSpPr txBox="1"/>
      </xdr:nvSpPr>
      <xdr:spPr>
        <a:xfrm>
          <a:off x="6616148" y="16566"/>
          <a:ext cx="147844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CPCA-II-09</a:t>
          </a:r>
        </a:p>
      </xdr:txBody>
    </xdr:sp>
    <xdr:clientData/>
  </xdr:oneCellAnchor>
  <xdr:oneCellAnchor>
    <xdr:from>
      <xdr:col>0</xdr:col>
      <xdr:colOff>0</xdr:colOff>
      <xdr:row>3</xdr:row>
      <xdr:rowOff>142875</xdr:rowOff>
    </xdr:from>
    <xdr:ext cx="184731" cy="264560"/>
    <xdr:sp macro="" textlink="">
      <xdr:nvSpPr>
        <xdr:cNvPr id="11" name="1 CuadroTexto">
          <a:extLst>
            <a:ext uri="{FF2B5EF4-FFF2-40B4-BE49-F238E27FC236}">
              <a16:creationId xmlns:a16="http://schemas.microsoft.com/office/drawing/2014/main" id="{00000000-0008-0000-1500-00000B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2" name="1 CuadroTexto">
          <a:extLst>
            <a:ext uri="{FF2B5EF4-FFF2-40B4-BE49-F238E27FC236}">
              <a16:creationId xmlns:a16="http://schemas.microsoft.com/office/drawing/2014/main" id="{00000000-0008-0000-1500-00000C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3" name="1 CuadroTexto">
          <a:extLst>
            <a:ext uri="{FF2B5EF4-FFF2-40B4-BE49-F238E27FC236}">
              <a16:creationId xmlns:a16="http://schemas.microsoft.com/office/drawing/2014/main" id="{00000000-0008-0000-1500-00000D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4" name="1 CuadroTexto">
          <a:extLst>
            <a:ext uri="{FF2B5EF4-FFF2-40B4-BE49-F238E27FC236}">
              <a16:creationId xmlns:a16="http://schemas.microsoft.com/office/drawing/2014/main" id="{00000000-0008-0000-1500-00000E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0</xdr:colOff>
      <xdr:row>3</xdr:row>
      <xdr:rowOff>142875</xdr:rowOff>
    </xdr:from>
    <xdr:ext cx="184731" cy="264560"/>
    <xdr:sp macro="" textlink="">
      <xdr:nvSpPr>
        <xdr:cNvPr id="15" name="4 CuadroTexto">
          <a:extLst>
            <a:ext uri="{FF2B5EF4-FFF2-40B4-BE49-F238E27FC236}">
              <a16:creationId xmlns:a16="http://schemas.microsoft.com/office/drawing/2014/main" id="{00000000-0008-0000-1500-00000F000000}"/>
            </a:ext>
          </a:extLst>
        </xdr:cNvPr>
        <xdr:cNvSpPr txBox="1"/>
      </xdr:nvSpPr>
      <xdr:spPr>
        <a:xfrm>
          <a:off x="7743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19</xdr:row>
      <xdr:rowOff>0</xdr:rowOff>
    </xdr:from>
    <xdr:ext cx="184731" cy="264560"/>
    <xdr:sp macro="" textlink="">
      <xdr:nvSpPr>
        <xdr:cNvPr id="16" name="1 CuadroTexto">
          <a:extLst>
            <a:ext uri="{FF2B5EF4-FFF2-40B4-BE49-F238E27FC236}">
              <a16:creationId xmlns:a16="http://schemas.microsoft.com/office/drawing/2014/main" id="{00000000-0008-0000-1500-000010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19</xdr:row>
      <xdr:rowOff>0</xdr:rowOff>
    </xdr:from>
    <xdr:ext cx="184731" cy="264560"/>
    <xdr:sp macro="" textlink="">
      <xdr:nvSpPr>
        <xdr:cNvPr id="17" name="1 CuadroTexto">
          <a:extLst>
            <a:ext uri="{FF2B5EF4-FFF2-40B4-BE49-F238E27FC236}">
              <a16:creationId xmlns:a16="http://schemas.microsoft.com/office/drawing/2014/main" id="{00000000-0008-0000-1500-000011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19</xdr:row>
      <xdr:rowOff>0</xdr:rowOff>
    </xdr:from>
    <xdr:ext cx="184731" cy="264560"/>
    <xdr:sp macro="" textlink="">
      <xdr:nvSpPr>
        <xdr:cNvPr id="18" name="1 CuadroTexto">
          <a:extLst>
            <a:ext uri="{FF2B5EF4-FFF2-40B4-BE49-F238E27FC236}">
              <a16:creationId xmlns:a16="http://schemas.microsoft.com/office/drawing/2014/main" id="{00000000-0008-0000-1500-000012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19</xdr:row>
      <xdr:rowOff>0</xdr:rowOff>
    </xdr:from>
    <xdr:ext cx="184731" cy="264560"/>
    <xdr:sp macro="" textlink="">
      <xdr:nvSpPr>
        <xdr:cNvPr id="19" name="1 CuadroTexto">
          <a:extLst>
            <a:ext uri="{FF2B5EF4-FFF2-40B4-BE49-F238E27FC236}">
              <a16:creationId xmlns:a16="http://schemas.microsoft.com/office/drawing/2014/main" id="{00000000-0008-0000-1500-000013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19</xdr:row>
      <xdr:rowOff>0</xdr:rowOff>
    </xdr:from>
    <xdr:ext cx="184731" cy="264560"/>
    <xdr:sp macro="" textlink="">
      <xdr:nvSpPr>
        <xdr:cNvPr id="20" name="4 CuadroTexto">
          <a:extLst>
            <a:ext uri="{FF2B5EF4-FFF2-40B4-BE49-F238E27FC236}">
              <a16:creationId xmlns:a16="http://schemas.microsoft.com/office/drawing/2014/main" id="{00000000-0008-0000-1500-000014000000}"/>
            </a:ext>
          </a:extLst>
        </xdr:cNvPr>
        <xdr:cNvSpPr txBox="1"/>
      </xdr:nvSpPr>
      <xdr:spPr>
        <a:xfrm>
          <a:off x="7743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17</xdr:row>
      <xdr:rowOff>0</xdr:rowOff>
    </xdr:from>
    <xdr:ext cx="3019425" cy="662517"/>
    <xdr:sp macro="" textlink="">
      <xdr:nvSpPr>
        <xdr:cNvPr id="22" name="CuadroTexto 5">
          <a:extLst>
            <a:ext uri="{FF2B5EF4-FFF2-40B4-BE49-F238E27FC236}">
              <a16:creationId xmlns:a16="http://schemas.microsoft.com/office/drawing/2014/main" id="{00000000-0008-0000-1500-000016000000}"/>
            </a:ext>
          </a:extLst>
        </xdr:cNvPr>
        <xdr:cNvSpPr txBox="1"/>
      </xdr:nvSpPr>
      <xdr:spPr>
        <a:xfrm>
          <a:off x="0" y="5038725"/>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a:p>
          <a:pPr algn="ctr"/>
          <a:endParaRPr lang="es-MX" sz="1100"/>
        </a:p>
      </xdr:txBody>
    </xdr:sp>
    <xdr:clientData/>
  </xdr:oneCellAnchor>
  <xdr:oneCellAnchor>
    <xdr:from>
      <xdr:col>3</xdr:col>
      <xdr:colOff>0</xdr:colOff>
      <xdr:row>17</xdr:row>
      <xdr:rowOff>0</xdr:rowOff>
    </xdr:from>
    <xdr:ext cx="3019425" cy="662517"/>
    <xdr:sp macro="" textlink="">
      <xdr:nvSpPr>
        <xdr:cNvPr id="24" name="CuadroTexto 5">
          <a:extLst>
            <a:ext uri="{FF2B5EF4-FFF2-40B4-BE49-F238E27FC236}">
              <a16:creationId xmlns:a16="http://schemas.microsoft.com/office/drawing/2014/main" id="{00000000-0008-0000-1500-000018000000}"/>
            </a:ext>
          </a:extLst>
        </xdr:cNvPr>
        <xdr:cNvSpPr txBox="1"/>
      </xdr:nvSpPr>
      <xdr:spPr>
        <a:xfrm>
          <a:off x="4486275" y="5038725"/>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3</xdr:col>
      <xdr:colOff>809625</xdr:colOff>
      <xdr:row>3</xdr:row>
      <xdr:rowOff>95250</xdr:rowOff>
    </xdr:from>
    <xdr:ext cx="2790824" cy="254557"/>
    <xdr:sp macro="" textlink="">
      <xdr:nvSpPr>
        <xdr:cNvPr id="23" name="22 CuadroTexto">
          <a:extLst>
            <a:ext uri="{FF2B5EF4-FFF2-40B4-BE49-F238E27FC236}">
              <a16:creationId xmlns:a16="http://schemas.microsoft.com/office/drawing/2014/main" id="{00000000-0008-0000-1500-000017000000}"/>
            </a:ext>
          </a:extLst>
        </xdr:cNvPr>
        <xdr:cNvSpPr txBox="1"/>
      </xdr:nvSpPr>
      <xdr:spPr>
        <a:xfrm>
          <a:off x="5295900" y="7239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3" name="2 CuadroTexto">
          <a:extLst>
            <a:ext uri="{FF2B5EF4-FFF2-40B4-BE49-F238E27FC236}">
              <a16:creationId xmlns:a16="http://schemas.microsoft.com/office/drawing/2014/main" id="{00000000-0008-0000-1600-000003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4" name="5 CuadroTexto">
          <a:extLst>
            <a:ext uri="{FF2B5EF4-FFF2-40B4-BE49-F238E27FC236}">
              <a16:creationId xmlns:a16="http://schemas.microsoft.com/office/drawing/2014/main" id="{00000000-0008-0000-1600-000004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6" name="1 CuadroTexto">
          <a:extLst>
            <a:ext uri="{FF2B5EF4-FFF2-40B4-BE49-F238E27FC236}">
              <a16:creationId xmlns:a16="http://schemas.microsoft.com/office/drawing/2014/main" id="{00000000-0008-0000-1600-000006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7" name="1 CuadroTexto">
          <a:extLst>
            <a:ext uri="{FF2B5EF4-FFF2-40B4-BE49-F238E27FC236}">
              <a16:creationId xmlns:a16="http://schemas.microsoft.com/office/drawing/2014/main" id="{00000000-0008-0000-1600-000007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8" name="1 CuadroTexto">
          <a:extLst>
            <a:ext uri="{FF2B5EF4-FFF2-40B4-BE49-F238E27FC236}">
              <a16:creationId xmlns:a16="http://schemas.microsoft.com/office/drawing/2014/main" id="{00000000-0008-0000-1600-000008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9" name="4 CuadroTexto">
          <a:extLst>
            <a:ext uri="{FF2B5EF4-FFF2-40B4-BE49-F238E27FC236}">
              <a16:creationId xmlns:a16="http://schemas.microsoft.com/office/drawing/2014/main" id="{00000000-0008-0000-1600-000009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1" name="1 CuadroTexto">
          <a:extLst>
            <a:ext uri="{FF2B5EF4-FFF2-40B4-BE49-F238E27FC236}">
              <a16:creationId xmlns:a16="http://schemas.microsoft.com/office/drawing/2014/main" id="{00000000-0008-0000-1600-00000B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2" name="1 CuadroTexto">
          <a:extLst>
            <a:ext uri="{FF2B5EF4-FFF2-40B4-BE49-F238E27FC236}">
              <a16:creationId xmlns:a16="http://schemas.microsoft.com/office/drawing/2014/main" id="{00000000-0008-0000-1600-00000C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3" name="1 CuadroTexto">
          <a:extLst>
            <a:ext uri="{FF2B5EF4-FFF2-40B4-BE49-F238E27FC236}">
              <a16:creationId xmlns:a16="http://schemas.microsoft.com/office/drawing/2014/main" id="{00000000-0008-0000-1600-00000D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4" name="1 CuadroTexto">
          <a:extLst>
            <a:ext uri="{FF2B5EF4-FFF2-40B4-BE49-F238E27FC236}">
              <a16:creationId xmlns:a16="http://schemas.microsoft.com/office/drawing/2014/main" id="{00000000-0008-0000-1600-00000E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15" name="4 CuadroTexto">
          <a:extLst>
            <a:ext uri="{FF2B5EF4-FFF2-40B4-BE49-F238E27FC236}">
              <a16:creationId xmlns:a16="http://schemas.microsoft.com/office/drawing/2014/main" id="{00000000-0008-0000-1600-00000F000000}"/>
            </a:ext>
          </a:extLst>
        </xdr:cNvPr>
        <xdr:cNvSpPr txBox="1"/>
      </xdr:nvSpPr>
      <xdr:spPr>
        <a:xfrm>
          <a:off x="7743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6" name="1 CuadroTexto">
          <a:extLst>
            <a:ext uri="{FF2B5EF4-FFF2-40B4-BE49-F238E27FC236}">
              <a16:creationId xmlns:a16="http://schemas.microsoft.com/office/drawing/2014/main" id="{00000000-0008-0000-1600-000010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7" name="1 CuadroTexto">
          <a:extLst>
            <a:ext uri="{FF2B5EF4-FFF2-40B4-BE49-F238E27FC236}">
              <a16:creationId xmlns:a16="http://schemas.microsoft.com/office/drawing/2014/main" id="{00000000-0008-0000-1600-000011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8" name="1 CuadroTexto">
          <a:extLst>
            <a:ext uri="{FF2B5EF4-FFF2-40B4-BE49-F238E27FC236}">
              <a16:creationId xmlns:a16="http://schemas.microsoft.com/office/drawing/2014/main" id="{00000000-0008-0000-1600-000012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9" name="1 CuadroTexto">
          <a:extLst>
            <a:ext uri="{FF2B5EF4-FFF2-40B4-BE49-F238E27FC236}">
              <a16:creationId xmlns:a16="http://schemas.microsoft.com/office/drawing/2014/main" id="{00000000-0008-0000-1600-000013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0</xdr:colOff>
      <xdr:row>3</xdr:row>
      <xdr:rowOff>142875</xdr:rowOff>
    </xdr:from>
    <xdr:ext cx="184731" cy="264560"/>
    <xdr:sp macro="" textlink="">
      <xdr:nvSpPr>
        <xdr:cNvPr id="20" name="4 CuadroTexto">
          <a:extLst>
            <a:ext uri="{FF2B5EF4-FFF2-40B4-BE49-F238E27FC236}">
              <a16:creationId xmlns:a16="http://schemas.microsoft.com/office/drawing/2014/main" id="{00000000-0008-0000-1600-000014000000}"/>
            </a:ext>
          </a:extLst>
        </xdr:cNvPr>
        <xdr:cNvSpPr txBox="1"/>
      </xdr:nvSpPr>
      <xdr:spPr>
        <a:xfrm>
          <a:off x="7743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355738</xdr:colOff>
      <xdr:row>0</xdr:row>
      <xdr:rowOff>49695</xdr:rowOff>
    </xdr:from>
    <xdr:ext cx="1478446" cy="254557"/>
    <xdr:sp macro="" textlink="">
      <xdr:nvSpPr>
        <xdr:cNvPr id="21" name="11 CuadroTexto">
          <a:extLst>
            <a:ext uri="{FF2B5EF4-FFF2-40B4-BE49-F238E27FC236}">
              <a16:creationId xmlns:a16="http://schemas.microsoft.com/office/drawing/2014/main" id="{00000000-0008-0000-1600-000015000000}"/>
            </a:ext>
          </a:extLst>
        </xdr:cNvPr>
        <xdr:cNvSpPr txBox="1"/>
      </xdr:nvSpPr>
      <xdr:spPr>
        <a:xfrm>
          <a:off x="6670813" y="49695"/>
          <a:ext cx="147844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CPCA-II-10</a:t>
          </a:r>
        </a:p>
      </xdr:txBody>
    </xdr:sp>
    <xdr:clientData/>
  </xdr:oneCellAnchor>
  <xdr:oneCellAnchor>
    <xdr:from>
      <xdr:col>0</xdr:col>
      <xdr:colOff>533400</xdr:colOff>
      <xdr:row>23</xdr:row>
      <xdr:rowOff>0</xdr:rowOff>
    </xdr:from>
    <xdr:ext cx="3038475" cy="662517"/>
    <xdr:sp macro="" textlink="">
      <xdr:nvSpPr>
        <xdr:cNvPr id="23" name="CuadroTexto 5">
          <a:extLst>
            <a:ext uri="{FF2B5EF4-FFF2-40B4-BE49-F238E27FC236}">
              <a16:creationId xmlns:a16="http://schemas.microsoft.com/office/drawing/2014/main" id="{00000000-0008-0000-1600-000017000000}"/>
            </a:ext>
          </a:extLst>
        </xdr:cNvPr>
        <xdr:cNvSpPr txBox="1"/>
      </xdr:nvSpPr>
      <xdr:spPr>
        <a:xfrm>
          <a:off x="533400" y="5610225"/>
          <a:ext cx="30384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xdr:txBody>
    </xdr:sp>
    <xdr:clientData/>
  </xdr:oneCellAnchor>
  <xdr:oneCellAnchor>
    <xdr:from>
      <xdr:col>3</xdr:col>
      <xdr:colOff>0</xdr:colOff>
      <xdr:row>23</xdr:row>
      <xdr:rowOff>0</xdr:rowOff>
    </xdr:from>
    <xdr:ext cx="3019425" cy="662517"/>
    <xdr:sp macro="" textlink="">
      <xdr:nvSpPr>
        <xdr:cNvPr id="25" name="CuadroTexto 5">
          <a:extLst>
            <a:ext uri="{FF2B5EF4-FFF2-40B4-BE49-F238E27FC236}">
              <a16:creationId xmlns:a16="http://schemas.microsoft.com/office/drawing/2014/main" id="{00000000-0008-0000-1600-000019000000}"/>
            </a:ext>
          </a:extLst>
        </xdr:cNvPr>
        <xdr:cNvSpPr txBox="1"/>
      </xdr:nvSpPr>
      <xdr:spPr>
        <a:xfrm>
          <a:off x="4486275" y="5610225"/>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3</xdr:col>
      <xdr:colOff>838200</xdr:colOff>
      <xdr:row>3</xdr:row>
      <xdr:rowOff>123825</xdr:rowOff>
    </xdr:from>
    <xdr:ext cx="2790824" cy="254557"/>
    <xdr:sp macro="" textlink="">
      <xdr:nvSpPr>
        <xdr:cNvPr id="26" name="25 CuadroTexto">
          <a:extLst>
            <a:ext uri="{FF2B5EF4-FFF2-40B4-BE49-F238E27FC236}">
              <a16:creationId xmlns:a16="http://schemas.microsoft.com/office/drawing/2014/main" id="{00000000-0008-0000-1600-00001A000000}"/>
            </a:ext>
          </a:extLst>
        </xdr:cNvPr>
        <xdr:cNvSpPr txBox="1"/>
      </xdr:nvSpPr>
      <xdr:spPr>
        <a:xfrm>
          <a:off x="5324475" y="7524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:_2021________</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1</xdr:col>
      <xdr:colOff>733425</xdr:colOff>
      <xdr:row>3</xdr:row>
      <xdr:rowOff>142875</xdr:rowOff>
    </xdr:from>
    <xdr:ext cx="838200" cy="264560"/>
    <xdr:sp macro="" textlink="">
      <xdr:nvSpPr>
        <xdr:cNvPr id="12" name="5 CuadroTexto">
          <a:extLst>
            <a:ext uri="{FF2B5EF4-FFF2-40B4-BE49-F238E27FC236}">
              <a16:creationId xmlns:a16="http://schemas.microsoft.com/office/drawing/2014/main" id="{00000000-0008-0000-1700-00000C000000}"/>
            </a:ext>
          </a:extLst>
        </xdr:cNvPr>
        <xdr:cNvSpPr txBox="1"/>
      </xdr:nvSpPr>
      <xdr:spPr>
        <a:xfrm>
          <a:off x="3181350" y="971550"/>
          <a:ext cx="838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3" name="1 CuadroTexto">
          <a:extLst>
            <a:ext uri="{FF2B5EF4-FFF2-40B4-BE49-F238E27FC236}">
              <a16:creationId xmlns:a16="http://schemas.microsoft.com/office/drawing/2014/main" id="{00000000-0008-0000-1700-00000D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4" name="1 CuadroTexto">
          <a:extLst>
            <a:ext uri="{FF2B5EF4-FFF2-40B4-BE49-F238E27FC236}">
              <a16:creationId xmlns:a16="http://schemas.microsoft.com/office/drawing/2014/main" id="{00000000-0008-0000-1700-00000E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5" name="1 CuadroTexto">
          <a:extLst>
            <a:ext uri="{FF2B5EF4-FFF2-40B4-BE49-F238E27FC236}">
              <a16:creationId xmlns:a16="http://schemas.microsoft.com/office/drawing/2014/main" id="{00000000-0008-0000-1700-00000F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6" name="1 CuadroTexto">
          <a:extLst>
            <a:ext uri="{FF2B5EF4-FFF2-40B4-BE49-F238E27FC236}">
              <a16:creationId xmlns:a16="http://schemas.microsoft.com/office/drawing/2014/main" id="{00000000-0008-0000-1700-000010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0</xdr:colOff>
      <xdr:row>3</xdr:row>
      <xdr:rowOff>142875</xdr:rowOff>
    </xdr:from>
    <xdr:ext cx="184731" cy="264560"/>
    <xdr:sp macro="" textlink="">
      <xdr:nvSpPr>
        <xdr:cNvPr id="17" name="4 CuadroTexto">
          <a:extLst>
            <a:ext uri="{FF2B5EF4-FFF2-40B4-BE49-F238E27FC236}">
              <a16:creationId xmlns:a16="http://schemas.microsoft.com/office/drawing/2014/main" id="{00000000-0008-0000-1700-000011000000}"/>
            </a:ext>
          </a:extLst>
        </xdr:cNvPr>
        <xdr:cNvSpPr txBox="1"/>
      </xdr:nvSpPr>
      <xdr:spPr>
        <a:xfrm>
          <a:off x="54578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22363</xdr:colOff>
      <xdr:row>0</xdr:row>
      <xdr:rowOff>49695</xdr:rowOff>
    </xdr:from>
    <xdr:ext cx="1478446" cy="254557"/>
    <xdr:sp macro="" textlink="">
      <xdr:nvSpPr>
        <xdr:cNvPr id="18" name="11 CuadroTexto">
          <a:extLst>
            <a:ext uri="{FF2B5EF4-FFF2-40B4-BE49-F238E27FC236}">
              <a16:creationId xmlns:a16="http://schemas.microsoft.com/office/drawing/2014/main" id="{00000000-0008-0000-1700-000012000000}"/>
            </a:ext>
          </a:extLst>
        </xdr:cNvPr>
        <xdr:cNvSpPr txBox="1"/>
      </xdr:nvSpPr>
      <xdr:spPr>
        <a:xfrm>
          <a:off x="5480188" y="49695"/>
          <a:ext cx="147844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CPCA-II-11</a:t>
          </a:r>
        </a:p>
      </xdr:txBody>
    </xdr:sp>
    <xdr:clientData/>
  </xdr:oneCellAnchor>
  <xdr:oneCellAnchor>
    <xdr:from>
      <xdr:col>0</xdr:col>
      <xdr:colOff>411691</xdr:colOff>
      <xdr:row>45</xdr:row>
      <xdr:rowOff>63507</xdr:rowOff>
    </xdr:from>
    <xdr:ext cx="2733674" cy="638175"/>
    <xdr:sp macro="" textlink="">
      <xdr:nvSpPr>
        <xdr:cNvPr id="19" name="CuadroTexto 5">
          <a:extLst>
            <a:ext uri="{FF2B5EF4-FFF2-40B4-BE49-F238E27FC236}">
              <a16:creationId xmlns:a16="http://schemas.microsoft.com/office/drawing/2014/main" id="{00000000-0008-0000-1700-000013000000}"/>
            </a:ext>
          </a:extLst>
        </xdr:cNvPr>
        <xdr:cNvSpPr txBox="1"/>
      </xdr:nvSpPr>
      <xdr:spPr>
        <a:xfrm>
          <a:off x="411691" y="9906007"/>
          <a:ext cx="2733674" cy="638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xdr:txBody>
    </xdr:sp>
    <xdr:clientData/>
  </xdr:oneCellAnchor>
  <xdr:oneCellAnchor>
    <xdr:from>
      <xdr:col>2</xdr:col>
      <xdr:colOff>628651</xdr:colOff>
      <xdr:row>45</xdr:row>
      <xdr:rowOff>74091</xdr:rowOff>
    </xdr:from>
    <xdr:ext cx="3009900" cy="662517"/>
    <xdr:sp macro="" textlink="">
      <xdr:nvSpPr>
        <xdr:cNvPr id="20" name="CuadroTexto 5">
          <a:extLst>
            <a:ext uri="{FF2B5EF4-FFF2-40B4-BE49-F238E27FC236}">
              <a16:creationId xmlns:a16="http://schemas.microsoft.com/office/drawing/2014/main" id="{00000000-0008-0000-1700-000014000000}"/>
            </a:ext>
          </a:extLst>
        </xdr:cNvPr>
        <xdr:cNvSpPr txBox="1"/>
      </xdr:nvSpPr>
      <xdr:spPr>
        <a:xfrm>
          <a:off x="3761318" y="9916591"/>
          <a:ext cx="30099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3</xdr:col>
      <xdr:colOff>219075</xdr:colOff>
      <xdr:row>3</xdr:row>
      <xdr:rowOff>152400</xdr:rowOff>
    </xdr:from>
    <xdr:ext cx="2790824" cy="254557"/>
    <xdr:sp macro="" textlink="">
      <xdr:nvSpPr>
        <xdr:cNvPr id="21" name="20 CuadroTexto">
          <a:extLst>
            <a:ext uri="{FF2B5EF4-FFF2-40B4-BE49-F238E27FC236}">
              <a16:creationId xmlns:a16="http://schemas.microsoft.com/office/drawing/2014/main" id="{00000000-0008-0000-1700-000015000000}"/>
            </a:ext>
          </a:extLst>
        </xdr:cNvPr>
        <xdr:cNvSpPr txBox="1"/>
      </xdr:nvSpPr>
      <xdr:spPr>
        <a:xfrm>
          <a:off x="4103158" y="7874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:_2021________</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561975</xdr:colOff>
      <xdr:row>1</xdr:row>
      <xdr:rowOff>0</xdr:rowOff>
    </xdr:from>
    <xdr:ext cx="923924" cy="306917"/>
    <xdr:sp macro="" textlink="">
      <xdr:nvSpPr>
        <xdr:cNvPr id="2" name="1 CuadroTexto">
          <a:extLst>
            <a:ext uri="{FF2B5EF4-FFF2-40B4-BE49-F238E27FC236}">
              <a16:creationId xmlns:a16="http://schemas.microsoft.com/office/drawing/2014/main" id="{00000000-0008-0000-1800-000002000000}"/>
            </a:ext>
          </a:extLst>
        </xdr:cNvPr>
        <xdr:cNvSpPr txBox="1"/>
      </xdr:nvSpPr>
      <xdr:spPr>
        <a:xfrm>
          <a:off x="7949142" y="296332"/>
          <a:ext cx="923924" cy="3069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r>
            <a:rPr lang="es-MX" sz="1100" b="1">
              <a:latin typeface="Arial" pitchFamily="34" charset="0"/>
              <a:cs typeface="Arial" pitchFamily="34" charset="0"/>
            </a:rPr>
            <a:t>CPCA-II-12</a:t>
          </a:r>
        </a:p>
      </xdr:txBody>
    </xdr:sp>
    <xdr:clientData/>
  </xdr:oneCellAnchor>
  <xdr:oneCellAnchor>
    <xdr:from>
      <xdr:col>1</xdr:col>
      <xdr:colOff>0</xdr:colOff>
      <xdr:row>82</xdr:row>
      <xdr:rowOff>0</xdr:rowOff>
    </xdr:from>
    <xdr:ext cx="3200400" cy="662517"/>
    <xdr:sp macro="" textlink="">
      <xdr:nvSpPr>
        <xdr:cNvPr id="4" name="CuadroTexto 5">
          <a:extLst>
            <a:ext uri="{FF2B5EF4-FFF2-40B4-BE49-F238E27FC236}">
              <a16:creationId xmlns:a16="http://schemas.microsoft.com/office/drawing/2014/main" id="{00000000-0008-0000-1800-000004000000}"/>
            </a:ext>
          </a:extLst>
        </xdr:cNvPr>
        <xdr:cNvSpPr txBox="1"/>
      </xdr:nvSpPr>
      <xdr:spPr>
        <a:xfrm>
          <a:off x="762000" y="1664970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sz="1200">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sz="1200">
            <a:effectLst/>
          </a:endParaRPr>
        </a:p>
        <a:p>
          <a:pPr algn="ctr"/>
          <a:endParaRPr lang="es-MX" sz="1200"/>
        </a:p>
      </xdr:txBody>
    </xdr:sp>
    <xdr:clientData/>
  </xdr:oneCellAnchor>
  <xdr:oneCellAnchor>
    <xdr:from>
      <xdr:col>3</xdr:col>
      <xdr:colOff>0</xdr:colOff>
      <xdr:row>82</xdr:row>
      <xdr:rowOff>0</xdr:rowOff>
    </xdr:from>
    <xdr:ext cx="3305175" cy="662517"/>
    <xdr:sp macro="" textlink="">
      <xdr:nvSpPr>
        <xdr:cNvPr id="5" name="CuadroTexto 5">
          <a:extLst>
            <a:ext uri="{FF2B5EF4-FFF2-40B4-BE49-F238E27FC236}">
              <a16:creationId xmlns:a16="http://schemas.microsoft.com/office/drawing/2014/main" id="{00000000-0008-0000-1800-000005000000}"/>
            </a:ext>
          </a:extLst>
        </xdr:cNvPr>
        <xdr:cNvSpPr txBox="1"/>
      </xdr:nvSpPr>
      <xdr:spPr>
        <a:xfrm>
          <a:off x="5076825" y="16649700"/>
          <a:ext cx="33051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sz="1200">
            <a:effectLst/>
          </a:endParaRPr>
        </a:p>
        <a:p>
          <a:pPr algn="ctr"/>
          <a:r>
            <a:rPr lang="es-MX" sz="1100">
              <a:solidFill>
                <a:schemeClr val="tx1"/>
              </a:solidFill>
              <a:effectLst/>
              <a:latin typeface="+mn-lt"/>
              <a:ea typeface="+mn-ea"/>
              <a:cs typeface="+mn-cs"/>
            </a:rPr>
            <a:t>Rector</a:t>
          </a:r>
          <a:endParaRPr lang="es-MX" sz="1200"/>
        </a:p>
      </xdr:txBody>
    </xdr:sp>
    <xdr:clientData/>
  </xdr:oneCellAnchor>
  <xdr:oneCellAnchor>
    <xdr:from>
      <xdr:col>4</xdr:col>
      <xdr:colOff>171450</xdr:colOff>
      <xdr:row>3</xdr:row>
      <xdr:rowOff>9525</xdr:rowOff>
    </xdr:from>
    <xdr:ext cx="2790824" cy="254557"/>
    <xdr:sp macro="" textlink="">
      <xdr:nvSpPr>
        <xdr:cNvPr id="7" name="6 CuadroTexto">
          <a:extLst>
            <a:ext uri="{FF2B5EF4-FFF2-40B4-BE49-F238E27FC236}">
              <a16:creationId xmlns:a16="http://schemas.microsoft.com/office/drawing/2014/main" id="{00000000-0008-0000-1800-000007000000}"/>
            </a:ext>
          </a:extLst>
        </xdr:cNvPr>
        <xdr:cNvSpPr txBox="1"/>
      </xdr:nvSpPr>
      <xdr:spPr>
        <a:xfrm>
          <a:off x="6034617" y="5492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:__2021________</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2</xdr:col>
      <xdr:colOff>0</xdr:colOff>
      <xdr:row>3</xdr:row>
      <xdr:rowOff>142875</xdr:rowOff>
    </xdr:from>
    <xdr:ext cx="184731" cy="264560"/>
    <xdr:sp macro="" textlink="">
      <xdr:nvSpPr>
        <xdr:cNvPr id="2" name="1 CuadroTexto">
          <a:extLst>
            <a:ext uri="{FF2B5EF4-FFF2-40B4-BE49-F238E27FC236}">
              <a16:creationId xmlns:a16="http://schemas.microsoft.com/office/drawing/2014/main" id="{00000000-0008-0000-1900-000002000000}"/>
            </a:ext>
          </a:extLst>
        </xdr:cNvPr>
        <xdr:cNvSpPr txBox="1"/>
      </xdr:nvSpPr>
      <xdr:spPr>
        <a:xfrm>
          <a:off x="33432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229621</xdr:colOff>
      <xdr:row>0</xdr:row>
      <xdr:rowOff>42522</xdr:rowOff>
    </xdr:from>
    <xdr:ext cx="1226791" cy="255134"/>
    <xdr:sp macro="" textlink="">
      <xdr:nvSpPr>
        <xdr:cNvPr id="3" name="2 CuadroTexto">
          <a:extLst>
            <a:ext uri="{FF2B5EF4-FFF2-40B4-BE49-F238E27FC236}">
              <a16:creationId xmlns:a16="http://schemas.microsoft.com/office/drawing/2014/main" id="{00000000-0008-0000-1900-000003000000}"/>
            </a:ext>
          </a:extLst>
        </xdr:cNvPr>
        <xdr:cNvSpPr txBox="1"/>
      </xdr:nvSpPr>
      <xdr:spPr>
        <a:xfrm>
          <a:off x="7811521" y="42522"/>
          <a:ext cx="1226791" cy="25513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CPCA-II-13</a:t>
          </a:r>
        </a:p>
      </xdr:txBody>
    </xdr:sp>
    <xdr:clientData/>
  </xdr:oneCellAnchor>
  <xdr:oneCellAnchor>
    <xdr:from>
      <xdr:col>2</xdr:col>
      <xdr:colOff>0</xdr:colOff>
      <xdr:row>3</xdr:row>
      <xdr:rowOff>142875</xdr:rowOff>
    </xdr:from>
    <xdr:ext cx="184731" cy="264560"/>
    <xdr:sp macro="" textlink="">
      <xdr:nvSpPr>
        <xdr:cNvPr id="4" name="1 CuadroTexto">
          <a:extLst>
            <a:ext uri="{FF2B5EF4-FFF2-40B4-BE49-F238E27FC236}">
              <a16:creationId xmlns:a16="http://schemas.microsoft.com/office/drawing/2014/main" id="{00000000-0008-0000-1900-000004000000}"/>
            </a:ext>
          </a:extLst>
        </xdr:cNvPr>
        <xdr:cNvSpPr txBox="1"/>
      </xdr:nvSpPr>
      <xdr:spPr>
        <a:xfrm>
          <a:off x="33432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xdr:row>
      <xdr:rowOff>142875</xdr:rowOff>
    </xdr:from>
    <xdr:ext cx="184731" cy="264560"/>
    <xdr:sp macro="" textlink="">
      <xdr:nvSpPr>
        <xdr:cNvPr id="5" name="4 CuadroTexto">
          <a:extLst>
            <a:ext uri="{FF2B5EF4-FFF2-40B4-BE49-F238E27FC236}">
              <a16:creationId xmlns:a16="http://schemas.microsoft.com/office/drawing/2014/main" id="{00000000-0008-0000-1900-000005000000}"/>
            </a:ext>
          </a:extLst>
        </xdr:cNvPr>
        <xdr:cNvSpPr txBox="1"/>
      </xdr:nvSpPr>
      <xdr:spPr>
        <a:xfrm>
          <a:off x="67341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220</xdr:row>
      <xdr:rowOff>0</xdr:rowOff>
    </xdr:from>
    <xdr:ext cx="3200400" cy="662517"/>
    <xdr:sp macro="" textlink="">
      <xdr:nvSpPr>
        <xdr:cNvPr id="7" name="CuadroTexto 5">
          <a:extLst>
            <a:ext uri="{FF2B5EF4-FFF2-40B4-BE49-F238E27FC236}">
              <a16:creationId xmlns:a16="http://schemas.microsoft.com/office/drawing/2014/main" id="{00000000-0008-0000-1900-000007000000}"/>
            </a:ext>
          </a:extLst>
        </xdr:cNvPr>
        <xdr:cNvSpPr txBox="1"/>
      </xdr:nvSpPr>
      <xdr:spPr>
        <a:xfrm>
          <a:off x="695325" y="1002030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sz="1200">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sz="1200">
            <a:effectLst/>
          </a:endParaRPr>
        </a:p>
      </xdr:txBody>
    </xdr:sp>
    <xdr:clientData/>
  </xdr:oneCellAnchor>
  <xdr:oneCellAnchor>
    <xdr:from>
      <xdr:col>4</xdr:col>
      <xdr:colOff>95251</xdr:colOff>
      <xdr:row>219</xdr:row>
      <xdr:rowOff>200024</xdr:rowOff>
    </xdr:from>
    <xdr:ext cx="2933699" cy="676275"/>
    <xdr:sp macro="" textlink="">
      <xdr:nvSpPr>
        <xdr:cNvPr id="9" name="CuadroTexto 5">
          <a:extLst>
            <a:ext uri="{FF2B5EF4-FFF2-40B4-BE49-F238E27FC236}">
              <a16:creationId xmlns:a16="http://schemas.microsoft.com/office/drawing/2014/main" id="{00000000-0008-0000-1900-000009000000}"/>
            </a:ext>
          </a:extLst>
        </xdr:cNvPr>
        <xdr:cNvSpPr txBox="1"/>
      </xdr:nvSpPr>
      <xdr:spPr>
        <a:xfrm>
          <a:off x="5133976" y="7820024"/>
          <a:ext cx="2933699"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sz="1200">
            <a:effectLst/>
          </a:endParaRPr>
        </a:p>
        <a:p>
          <a:pPr algn="ctr"/>
          <a:r>
            <a:rPr lang="es-MX" sz="1100">
              <a:solidFill>
                <a:schemeClr val="tx1"/>
              </a:solidFill>
              <a:effectLst/>
              <a:latin typeface="+mn-lt"/>
              <a:ea typeface="+mn-ea"/>
              <a:cs typeface="+mn-cs"/>
            </a:rPr>
            <a:t>Rector</a:t>
          </a:r>
          <a:endParaRPr lang="es-MX" sz="1200"/>
        </a:p>
      </xdr:txBody>
    </xdr:sp>
    <xdr:clientData/>
  </xdr:oneCellAnchor>
  <xdr:oneCellAnchor>
    <xdr:from>
      <xdr:col>5</xdr:col>
      <xdr:colOff>238125</xdr:colOff>
      <xdr:row>3</xdr:row>
      <xdr:rowOff>123825</xdr:rowOff>
    </xdr:from>
    <xdr:ext cx="2790824" cy="254557"/>
    <xdr:sp macro="" textlink="">
      <xdr:nvSpPr>
        <xdr:cNvPr id="10" name="9 CuadroTexto">
          <a:extLst>
            <a:ext uri="{FF2B5EF4-FFF2-40B4-BE49-F238E27FC236}">
              <a16:creationId xmlns:a16="http://schemas.microsoft.com/office/drawing/2014/main" id="{00000000-0008-0000-1900-00000A000000}"/>
            </a:ext>
          </a:extLst>
        </xdr:cNvPr>
        <xdr:cNvSpPr txBox="1"/>
      </xdr:nvSpPr>
      <xdr:spPr>
        <a:xfrm>
          <a:off x="6124575" y="7334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:_2021________</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5</xdr:col>
      <xdr:colOff>457201</xdr:colOff>
      <xdr:row>0</xdr:row>
      <xdr:rowOff>21668</xdr:rowOff>
    </xdr:from>
    <xdr:ext cx="1087426" cy="254557"/>
    <xdr:sp macro="" textlink="">
      <xdr:nvSpPr>
        <xdr:cNvPr id="2" name="3 CuadroTexto">
          <a:extLst>
            <a:ext uri="{FF2B5EF4-FFF2-40B4-BE49-F238E27FC236}">
              <a16:creationId xmlns:a16="http://schemas.microsoft.com/office/drawing/2014/main" id="{00000000-0008-0000-1A00-000002000000}"/>
            </a:ext>
          </a:extLst>
        </xdr:cNvPr>
        <xdr:cNvSpPr txBox="1"/>
      </xdr:nvSpPr>
      <xdr:spPr>
        <a:xfrm>
          <a:off x="5753101" y="21668"/>
          <a:ext cx="1087426"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CPCA-II-14</a:t>
          </a:r>
        </a:p>
      </xdr:txBody>
    </xdr:sp>
    <xdr:clientData/>
  </xdr:oneCellAnchor>
  <xdr:oneCellAnchor>
    <xdr:from>
      <xdr:col>0</xdr:col>
      <xdr:colOff>0</xdr:colOff>
      <xdr:row>34</xdr:row>
      <xdr:rowOff>0</xdr:rowOff>
    </xdr:from>
    <xdr:ext cx="3200400" cy="662517"/>
    <xdr:sp macro="" textlink="">
      <xdr:nvSpPr>
        <xdr:cNvPr id="4" name="CuadroTexto 5">
          <a:extLst>
            <a:ext uri="{FF2B5EF4-FFF2-40B4-BE49-F238E27FC236}">
              <a16:creationId xmlns:a16="http://schemas.microsoft.com/office/drawing/2014/main" id="{00000000-0008-0000-1A00-000004000000}"/>
            </a:ext>
          </a:extLst>
        </xdr:cNvPr>
        <xdr:cNvSpPr txBox="1"/>
      </xdr:nvSpPr>
      <xdr:spPr>
        <a:xfrm>
          <a:off x="0" y="746760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sz="1200">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sz="1200">
            <a:effectLst/>
          </a:endParaRPr>
        </a:p>
      </xdr:txBody>
    </xdr:sp>
    <xdr:clientData/>
  </xdr:oneCellAnchor>
  <xdr:oneCellAnchor>
    <xdr:from>
      <xdr:col>3</xdr:col>
      <xdr:colOff>0</xdr:colOff>
      <xdr:row>34</xdr:row>
      <xdr:rowOff>0</xdr:rowOff>
    </xdr:from>
    <xdr:ext cx="3305175" cy="662517"/>
    <xdr:sp macro="" textlink="">
      <xdr:nvSpPr>
        <xdr:cNvPr id="5" name="CuadroTexto 5">
          <a:extLst>
            <a:ext uri="{FF2B5EF4-FFF2-40B4-BE49-F238E27FC236}">
              <a16:creationId xmlns:a16="http://schemas.microsoft.com/office/drawing/2014/main" id="{00000000-0008-0000-1A00-000005000000}"/>
            </a:ext>
          </a:extLst>
        </xdr:cNvPr>
        <xdr:cNvSpPr txBox="1"/>
      </xdr:nvSpPr>
      <xdr:spPr>
        <a:xfrm>
          <a:off x="3771900" y="7467600"/>
          <a:ext cx="33051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sz="1200">
            <a:effectLst/>
          </a:endParaRPr>
        </a:p>
        <a:p>
          <a:pPr algn="ctr"/>
          <a:r>
            <a:rPr lang="es-MX" sz="1100">
              <a:solidFill>
                <a:schemeClr val="tx1"/>
              </a:solidFill>
              <a:effectLst/>
              <a:latin typeface="+mn-lt"/>
              <a:ea typeface="+mn-ea"/>
              <a:cs typeface="+mn-cs"/>
            </a:rPr>
            <a:t>Rector</a:t>
          </a:r>
          <a:endParaRPr lang="es-MX" sz="1200"/>
        </a:p>
      </xdr:txBody>
    </xdr:sp>
    <xdr:clientData/>
  </xdr:oneCellAnchor>
  <xdr:oneCellAnchor>
    <xdr:from>
      <xdr:col>3</xdr:col>
      <xdr:colOff>247650</xdr:colOff>
      <xdr:row>3</xdr:row>
      <xdr:rowOff>133350</xdr:rowOff>
    </xdr:from>
    <xdr:ext cx="2790824" cy="254557"/>
    <xdr:sp macro="" textlink="">
      <xdr:nvSpPr>
        <xdr:cNvPr id="7" name="6 CuadroTexto">
          <a:extLst>
            <a:ext uri="{FF2B5EF4-FFF2-40B4-BE49-F238E27FC236}">
              <a16:creationId xmlns:a16="http://schemas.microsoft.com/office/drawing/2014/main" id="{00000000-0008-0000-1A00-000007000000}"/>
            </a:ext>
          </a:extLst>
        </xdr:cNvPr>
        <xdr:cNvSpPr txBox="1"/>
      </xdr:nvSpPr>
      <xdr:spPr>
        <a:xfrm>
          <a:off x="4019550" y="7334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:___2021_______</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0000000-0008-0000-1B00-000002000000}"/>
            </a:ext>
          </a:extLst>
        </xdr:cNvPr>
        <xdr:cNvSpPr txBox="1"/>
      </xdr:nvSpPr>
      <xdr:spPr>
        <a:xfrm>
          <a:off x="9525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760750</xdr:colOff>
      <xdr:row>0</xdr:row>
      <xdr:rowOff>0</xdr:rowOff>
    </xdr:from>
    <xdr:ext cx="913712" cy="254557"/>
    <xdr:sp macro="" textlink="">
      <xdr:nvSpPr>
        <xdr:cNvPr id="4" name="3 CuadroTexto">
          <a:extLst>
            <a:ext uri="{FF2B5EF4-FFF2-40B4-BE49-F238E27FC236}">
              <a16:creationId xmlns:a16="http://schemas.microsoft.com/office/drawing/2014/main" id="{00000000-0008-0000-1B00-000004000000}"/>
            </a:ext>
          </a:extLst>
        </xdr:cNvPr>
        <xdr:cNvSpPr txBox="1"/>
      </xdr:nvSpPr>
      <xdr:spPr>
        <a:xfrm>
          <a:off x="6778818" y="0"/>
          <a:ext cx="913712"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CPCA-II-15</a:t>
          </a:r>
        </a:p>
      </xdr:txBody>
    </xdr:sp>
    <xdr:clientData/>
  </xdr:oneCellAnchor>
  <xdr:oneCellAnchor>
    <xdr:from>
      <xdr:col>1</xdr:col>
      <xdr:colOff>0</xdr:colOff>
      <xdr:row>3</xdr:row>
      <xdr:rowOff>142875</xdr:rowOff>
    </xdr:from>
    <xdr:ext cx="184731" cy="264560"/>
    <xdr:sp macro="" textlink="">
      <xdr:nvSpPr>
        <xdr:cNvPr id="6" name="4 CuadroTexto">
          <a:extLst>
            <a:ext uri="{FF2B5EF4-FFF2-40B4-BE49-F238E27FC236}">
              <a16:creationId xmlns:a16="http://schemas.microsoft.com/office/drawing/2014/main" id="{00000000-0008-0000-1B00-000006000000}"/>
            </a:ext>
          </a:extLst>
        </xdr:cNvPr>
        <xdr:cNvSpPr txBox="1"/>
      </xdr:nvSpPr>
      <xdr:spPr>
        <a:xfrm>
          <a:off x="47339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3426892</xdr:colOff>
      <xdr:row>2</xdr:row>
      <xdr:rowOff>195723</xdr:rowOff>
    </xdr:from>
    <xdr:ext cx="647870" cy="239809"/>
    <xdr:sp macro="" textlink="">
      <xdr:nvSpPr>
        <xdr:cNvPr id="5" name="4 CuadroTexto">
          <a:extLst>
            <a:ext uri="{FF2B5EF4-FFF2-40B4-BE49-F238E27FC236}">
              <a16:creationId xmlns:a16="http://schemas.microsoft.com/office/drawing/2014/main" id="{00000000-0008-0000-1B00-000005000000}"/>
            </a:ext>
          </a:extLst>
        </xdr:cNvPr>
        <xdr:cNvSpPr txBox="1"/>
      </xdr:nvSpPr>
      <xdr:spPr>
        <a:xfrm>
          <a:off x="3426892" y="809556"/>
          <a:ext cx="647870" cy="2398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000" b="1">
              <a:latin typeface="Arial" pitchFamily="34" charset="0"/>
              <a:cs typeface="Arial" pitchFamily="34" charset="0"/>
            </a:rPr>
            <a:t>(Pesos)</a:t>
          </a:r>
        </a:p>
      </xdr:txBody>
    </xdr:sp>
    <xdr:clientData/>
  </xdr:oneCellAnchor>
  <xdr:oneCellAnchor>
    <xdr:from>
      <xdr:col>1</xdr:col>
      <xdr:colOff>0</xdr:colOff>
      <xdr:row>2</xdr:row>
      <xdr:rowOff>142875</xdr:rowOff>
    </xdr:from>
    <xdr:ext cx="184731" cy="264560"/>
    <xdr:sp macro="" textlink="">
      <xdr:nvSpPr>
        <xdr:cNvPr id="7" name="4 CuadroTexto">
          <a:extLst>
            <a:ext uri="{FF2B5EF4-FFF2-40B4-BE49-F238E27FC236}">
              <a16:creationId xmlns:a16="http://schemas.microsoft.com/office/drawing/2014/main" id="{00000000-0008-0000-1B00-000007000000}"/>
            </a:ext>
          </a:extLst>
        </xdr:cNvPr>
        <xdr:cNvSpPr txBox="1"/>
      </xdr:nvSpPr>
      <xdr:spPr>
        <a:xfrm>
          <a:off x="4222750" y="9789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709083</xdr:colOff>
      <xdr:row>43</xdr:row>
      <xdr:rowOff>0</xdr:rowOff>
    </xdr:from>
    <xdr:ext cx="3143250" cy="662517"/>
    <xdr:sp macro="" textlink="">
      <xdr:nvSpPr>
        <xdr:cNvPr id="8" name="CuadroTexto 5">
          <a:extLst>
            <a:ext uri="{FF2B5EF4-FFF2-40B4-BE49-F238E27FC236}">
              <a16:creationId xmlns:a16="http://schemas.microsoft.com/office/drawing/2014/main" id="{00000000-0008-0000-1B00-000008000000}"/>
            </a:ext>
          </a:extLst>
        </xdr:cNvPr>
        <xdr:cNvSpPr txBox="1"/>
      </xdr:nvSpPr>
      <xdr:spPr>
        <a:xfrm>
          <a:off x="709083" y="9398000"/>
          <a:ext cx="314325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xdr:txBody>
    </xdr:sp>
    <xdr:clientData/>
  </xdr:oneCellAnchor>
  <xdr:oneCellAnchor>
    <xdr:from>
      <xdr:col>1</xdr:col>
      <xdr:colOff>0</xdr:colOff>
      <xdr:row>43</xdr:row>
      <xdr:rowOff>0</xdr:rowOff>
    </xdr:from>
    <xdr:ext cx="3019425" cy="662517"/>
    <xdr:sp macro="" textlink="">
      <xdr:nvSpPr>
        <xdr:cNvPr id="9" name="CuadroTexto 5">
          <a:extLst>
            <a:ext uri="{FF2B5EF4-FFF2-40B4-BE49-F238E27FC236}">
              <a16:creationId xmlns:a16="http://schemas.microsoft.com/office/drawing/2014/main" id="{00000000-0008-0000-1B00-000009000000}"/>
            </a:ext>
          </a:extLst>
        </xdr:cNvPr>
        <xdr:cNvSpPr txBox="1"/>
      </xdr:nvSpPr>
      <xdr:spPr>
        <a:xfrm>
          <a:off x="4222750" y="9154583"/>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1</xdr:col>
      <xdr:colOff>560917</xdr:colOff>
      <xdr:row>2</xdr:row>
      <xdr:rowOff>105834</xdr:rowOff>
    </xdr:from>
    <xdr:ext cx="2790824" cy="254557"/>
    <xdr:sp macro="" textlink="">
      <xdr:nvSpPr>
        <xdr:cNvPr id="10" name="9 CuadroTexto">
          <a:extLst>
            <a:ext uri="{FF2B5EF4-FFF2-40B4-BE49-F238E27FC236}">
              <a16:creationId xmlns:a16="http://schemas.microsoft.com/office/drawing/2014/main" id="{00000000-0008-0000-1B00-00000A000000}"/>
            </a:ext>
          </a:extLst>
        </xdr:cNvPr>
        <xdr:cNvSpPr txBox="1"/>
      </xdr:nvSpPr>
      <xdr:spPr>
        <a:xfrm>
          <a:off x="4864485" y="512811"/>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:__2021________</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4</xdr:col>
      <xdr:colOff>115997</xdr:colOff>
      <xdr:row>0</xdr:row>
      <xdr:rowOff>0</xdr:rowOff>
    </xdr:from>
    <xdr:ext cx="913712" cy="254557"/>
    <xdr:sp macro="" textlink="">
      <xdr:nvSpPr>
        <xdr:cNvPr id="4" name="2 CuadroTexto">
          <a:extLst>
            <a:ext uri="{FF2B5EF4-FFF2-40B4-BE49-F238E27FC236}">
              <a16:creationId xmlns:a16="http://schemas.microsoft.com/office/drawing/2014/main" id="{00000000-0008-0000-1C00-000004000000}"/>
            </a:ext>
          </a:extLst>
        </xdr:cNvPr>
        <xdr:cNvSpPr txBox="1"/>
      </xdr:nvSpPr>
      <xdr:spPr>
        <a:xfrm>
          <a:off x="5411897" y="0"/>
          <a:ext cx="913712"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CPCA-II-16</a:t>
          </a:r>
        </a:p>
      </xdr:txBody>
    </xdr:sp>
    <xdr:clientData/>
  </xdr:oneCellAnchor>
  <xdr:oneCellAnchor>
    <xdr:from>
      <xdr:col>3</xdr:col>
      <xdr:colOff>0</xdr:colOff>
      <xdr:row>2</xdr:row>
      <xdr:rowOff>142875</xdr:rowOff>
    </xdr:from>
    <xdr:ext cx="184731" cy="264560"/>
    <xdr:sp macro="" textlink="">
      <xdr:nvSpPr>
        <xdr:cNvPr id="5" name="4 CuadroTexto">
          <a:extLst>
            <a:ext uri="{FF2B5EF4-FFF2-40B4-BE49-F238E27FC236}">
              <a16:creationId xmlns:a16="http://schemas.microsoft.com/office/drawing/2014/main" id="{00000000-0008-0000-1C00-000005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33</xdr:row>
      <xdr:rowOff>0</xdr:rowOff>
    </xdr:from>
    <xdr:ext cx="3019425" cy="662517"/>
    <xdr:sp macro="" textlink="">
      <xdr:nvSpPr>
        <xdr:cNvPr id="7" name="CuadroTexto 5">
          <a:extLst>
            <a:ext uri="{FF2B5EF4-FFF2-40B4-BE49-F238E27FC236}">
              <a16:creationId xmlns:a16="http://schemas.microsoft.com/office/drawing/2014/main" id="{00000000-0008-0000-1C00-000007000000}"/>
            </a:ext>
          </a:extLst>
        </xdr:cNvPr>
        <xdr:cNvSpPr txBox="1"/>
      </xdr:nvSpPr>
      <xdr:spPr>
        <a:xfrm>
          <a:off x="285750" y="9058275"/>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xdr:txBody>
    </xdr:sp>
    <xdr:clientData/>
  </xdr:oneCellAnchor>
  <xdr:oneCellAnchor>
    <xdr:from>
      <xdr:col>2</xdr:col>
      <xdr:colOff>400051</xdr:colOff>
      <xdr:row>33</xdr:row>
      <xdr:rowOff>0</xdr:rowOff>
    </xdr:from>
    <xdr:ext cx="2895599" cy="662517"/>
    <xdr:sp macro="" textlink="">
      <xdr:nvSpPr>
        <xdr:cNvPr id="9" name="CuadroTexto 5">
          <a:extLst>
            <a:ext uri="{FF2B5EF4-FFF2-40B4-BE49-F238E27FC236}">
              <a16:creationId xmlns:a16="http://schemas.microsoft.com/office/drawing/2014/main" id="{00000000-0008-0000-1C00-000009000000}"/>
            </a:ext>
          </a:extLst>
        </xdr:cNvPr>
        <xdr:cNvSpPr txBox="1"/>
      </xdr:nvSpPr>
      <xdr:spPr>
        <a:xfrm>
          <a:off x="3457576" y="9058275"/>
          <a:ext cx="2895599"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2</xdr:col>
      <xdr:colOff>514350</xdr:colOff>
      <xdr:row>2</xdr:row>
      <xdr:rowOff>152400</xdr:rowOff>
    </xdr:from>
    <xdr:ext cx="2790824" cy="254557"/>
    <xdr:sp macro="" textlink="">
      <xdr:nvSpPr>
        <xdr:cNvPr id="10" name="9 CuadroTexto">
          <a:extLst>
            <a:ext uri="{FF2B5EF4-FFF2-40B4-BE49-F238E27FC236}">
              <a16:creationId xmlns:a16="http://schemas.microsoft.com/office/drawing/2014/main" id="{00000000-0008-0000-1C00-00000A000000}"/>
            </a:ext>
          </a:extLst>
        </xdr:cNvPr>
        <xdr:cNvSpPr txBox="1"/>
      </xdr:nvSpPr>
      <xdr:spPr>
        <a:xfrm>
          <a:off x="3581400" y="5715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:__2021________</a:t>
          </a:r>
        </a:p>
      </xdr:txBody>
    </xdr:sp>
    <xdr:clientData/>
  </xdr:oneCellAnchor>
  <xdr:twoCellAnchor editAs="oneCell">
    <xdr:from>
      <xdr:col>1</xdr:col>
      <xdr:colOff>819150</xdr:colOff>
      <xdr:row>12</xdr:row>
      <xdr:rowOff>104775</xdr:rowOff>
    </xdr:from>
    <xdr:to>
      <xdr:col>3</xdr:col>
      <xdr:colOff>697176</xdr:colOff>
      <xdr:row>14</xdr:row>
      <xdr:rowOff>108630</xdr:rowOff>
    </xdr:to>
    <xdr:pic>
      <xdr:nvPicPr>
        <xdr:cNvPr id="8" name="Imagen 7">
          <a:extLst>
            <a:ext uri="{FF2B5EF4-FFF2-40B4-BE49-F238E27FC236}">
              <a16:creationId xmlns:a16="http://schemas.microsoft.com/office/drawing/2014/main" id="{66369151-AF3F-4981-B57A-1B3F867C6081}"/>
            </a:ext>
          </a:extLst>
        </xdr:cNvPr>
        <xdr:cNvPicPr>
          <a:picLocks noChangeAspect="1"/>
        </xdr:cNvPicPr>
      </xdr:nvPicPr>
      <xdr:blipFill>
        <a:blip xmlns:r="http://schemas.openxmlformats.org/officeDocument/2006/relationships" r:embed="rId1"/>
        <a:stretch>
          <a:fillRect/>
        </a:stretch>
      </xdr:blipFill>
      <xdr:spPr>
        <a:xfrm rot="19924572">
          <a:off x="1104900" y="3267075"/>
          <a:ext cx="3773751" cy="51820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3</xdr:col>
      <xdr:colOff>752055</xdr:colOff>
      <xdr:row>0</xdr:row>
      <xdr:rowOff>0</xdr:rowOff>
    </xdr:from>
    <xdr:ext cx="913712" cy="254557"/>
    <xdr:sp macro="" textlink="">
      <xdr:nvSpPr>
        <xdr:cNvPr id="4" name="2 CuadroTexto">
          <a:extLst>
            <a:ext uri="{FF2B5EF4-FFF2-40B4-BE49-F238E27FC236}">
              <a16:creationId xmlns:a16="http://schemas.microsoft.com/office/drawing/2014/main" id="{00000000-0008-0000-1D00-000004000000}"/>
            </a:ext>
          </a:extLst>
        </xdr:cNvPr>
        <xdr:cNvSpPr txBox="1"/>
      </xdr:nvSpPr>
      <xdr:spPr>
        <a:xfrm>
          <a:off x="5525138" y="0"/>
          <a:ext cx="913712"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CPCA-II-17</a:t>
          </a:r>
        </a:p>
      </xdr:txBody>
    </xdr:sp>
    <xdr:clientData/>
  </xdr:oneCellAnchor>
  <xdr:oneCellAnchor>
    <xdr:from>
      <xdr:col>3</xdr:col>
      <xdr:colOff>0</xdr:colOff>
      <xdr:row>2</xdr:row>
      <xdr:rowOff>142875</xdr:rowOff>
    </xdr:from>
    <xdr:ext cx="184731" cy="264560"/>
    <xdr:sp macro="" textlink="">
      <xdr:nvSpPr>
        <xdr:cNvPr id="5" name="4 CuadroTexto">
          <a:extLst>
            <a:ext uri="{FF2B5EF4-FFF2-40B4-BE49-F238E27FC236}">
              <a16:creationId xmlns:a16="http://schemas.microsoft.com/office/drawing/2014/main" id="{00000000-0008-0000-1D00-000005000000}"/>
            </a:ext>
          </a:extLst>
        </xdr:cNvPr>
        <xdr:cNvSpPr txBox="1"/>
      </xdr:nvSpPr>
      <xdr:spPr>
        <a:xfrm>
          <a:off x="479107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322791</xdr:colOff>
      <xdr:row>34</xdr:row>
      <xdr:rowOff>42334</xdr:rowOff>
    </xdr:from>
    <xdr:ext cx="2925416" cy="781240"/>
    <xdr:sp macro="" textlink="">
      <xdr:nvSpPr>
        <xdr:cNvPr id="2" name="CuadroTexto 1">
          <a:extLst>
            <a:ext uri="{FF2B5EF4-FFF2-40B4-BE49-F238E27FC236}">
              <a16:creationId xmlns:a16="http://schemas.microsoft.com/office/drawing/2014/main" id="{00000000-0008-0000-1D00-000002000000}"/>
            </a:ext>
          </a:extLst>
        </xdr:cNvPr>
        <xdr:cNvSpPr txBox="1"/>
      </xdr:nvSpPr>
      <xdr:spPr>
        <a:xfrm>
          <a:off x="322791" y="7842251"/>
          <a:ext cx="2925416"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100"/>
            <a:t>_______________________________________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a:p>
          <a:pPr algn="ctr"/>
          <a:endParaRPr lang="es-MX" sz="1100"/>
        </a:p>
      </xdr:txBody>
    </xdr:sp>
    <xdr:clientData/>
  </xdr:oneCellAnchor>
  <xdr:oneCellAnchor>
    <xdr:from>
      <xdr:col>2</xdr:col>
      <xdr:colOff>723900</xdr:colOff>
      <xdr:row>34</xdr:row>
      <xdr:rowOff>46565</xdr:rowOff>
    </xdr:from>
    <xdr:ext cx="2855141" cy="662517"/>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4216400" y="8058148"/>
          <a:ext cx="2855141"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2</xdr:col>
      <xdr:colOff>582083</xdr:colOff>
      <xdr:row>2</xdr:row>
      <xdr:rowOff>201084</xdr:rowOff>
    </xdr:from>
    <xdr:ext cx="2790824" cy="254557"/>
    <xdr:sp macro="" textlink="">
      <xdr:nvSpPr>
        <xdr:cNvPr id="7" name="6 CuadroTexto">
          <a:extLst>
            <a:ext uri="{FF2B5EF4-FFF2-40B4-BE49-F238E27FC236}">
              <a16:creationId xmlns:a16="http://schemas.microsoft.com/office/drawing/2014/main" id="{00000000-0008-0000-1D00-000007000000}"/>
            </a:ext>
          </a:extLst>
        </xdr:cNvPr>
        <xdr:cNvSpPr txBox="1"/>
      </xdr:nvSpPr>
      <xdr:spPr>
        <a:xfrm>
          <a:off x="3640666" y="624417"/>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:__2021________</a:t>
          </a:r>
        </a:p>
      </xdr:txBody>
    </xdr:sp>
    <xdr:clientData/>
  </xdr:oneCellAnchor>
  <xdr:twoCellAnchor editAs="oneCell">
    <xdr:from>
      <xdr:col>1</xdr:col>
      <xdr:colOff>1058334</xdr:colOff>
      <xdr:row>14</xdr:row>
      <xdr:rowOff>222251</xdr:rowOff>
    </xdr:from>
    <xdr:to>
      <xdr:col>3</xdr:col>
      <xdr:colOff>387085</xdr:colOff>
      <xdr:row>17</xdr:row>
      <xdr:rowOff>41956</xdr:rowOff>
    </xdr:to>
    <xdr:pic>
      <xdr:nvPicPr>
        <xdr:cNvPr id="8" name="Imagen 7">
          <a:extLst>
            <a:ext uri="{FF2B5EF4-FFF2-40B4-BE49-F238E27FC236}">
              <a16:creationId xmlns:a16="http://schemas.microsoft.com/office/drawing/2014/main" id="{E5FE1FF8-9F8B-4E6F-8010-0FED7E0CFA07}"/>
            </a:ext>
          </a:extLst>
        </xdr:cNvPr>
        <xdr:cNvPicPr>
          <a:picLocks noChangeAspect="1"/>
        </xdr:cNvPicPr>
      </xdr:nvPicPr>
      <xdr:blipFill>
        <a:blip xmlns:r="http://schemas.openxmlformats.org/officeDocument/2006/relationships" r:embed="rId1"/>
        <a:stretch>
          <a:fillRect/>
        </a:stretch>
      </xdr:blipFill>
      <xdr:spPr>
        <a:xfrm rot="19924572">
          <a:off x="1386417" y="3217334"/>
          <a:ext cx="3773751" cy="51820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7 CuadroTexto">
          <a:extLst>
            <a:ext uri="{FF2B5EF4-FFF2-40B4-BE49-F238E27FC236}">
              <a16:creationId xmlns:a16="http://schemas.microsoft.com/office/drawing/2014/main" id="{00000000-0008-0000-1E00-000002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476250</xdr:colOff>
      <xdr:row>0</xdr:row>
      <xdr:rowOff>93593</xdr:rowOff>
    </xdr:from>
    <xdr:ext cx="1638301" cy="287408"/>
    <xdr:sp macro="" textlink="">
      <xdr:nvSpPr>
        <xdr:cNvPr id="3" name="11 CuadroTexto">
          <a:extLst>
            <a:ext uri="{FF2B5EF4-FFF2-40B4-BE49-F238E27FC236}">
              <a16:creationId xmlns:a16="http://schemas.microsoft.com/office/drawing/2014/main" id="{00000000-0008-0000-1E00-000003000000}"/>
            </a:ext>
          </a:extLst>
        </xdr:cNvPr>
        <xdr:cNvSpPr txBox="1"/>
      </xdr:nvSpPr>
      <xdr:spPr>
        <a:xfrm>
          <a:off x="5981700" y="93593"/>
          <a:ext cx="1638301" cy="28740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CPCA-III-01</a:t>
          </a:r>
        </a:p>
      </xdr:txBody>
    </xdr:sp>
    <xdr:clientData/>
  </xdr:oneCellAnchor>
  <xdr:oneCellAnchor>
    <xdr:from>
      <xdr:col>1</xdr:col>
      <xdr:colOff>0</xdr:colOff>
      <xdr:row>2</xdr:row>
      <xdr:rowOff>142875</xdr:rowOff>
    </xdr:from>
    <xdr:ext cx="184731" cy="264560"/>
    <xdr:sp macro="" textlink="">
      <xdr:nvSpPr>
        <xdr:cNvPr id="4" name="5 CuadroTexto">
          <a:extLst>
            <a:ext uri="{FF2B5EF4-FFF2-40B4-BE49-F238E27FC236}">
              <a16:creationId xmlns:a16="http://schemas.microsoft.com/office/drawing/2014/main" id="{00000000-0008-0000-1E00-000004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5" name="1 CuadroTexto">
          <a:extLst>
            <a:ext uri="{FF2B5EF4-FFF2-40B4-BE49-F238E27FC236}">
              <a16:creationId xmlns:a16="http://schemas.microsoft.com/office/drawing/2014/main" id="{00000000-0008-0000-1E00-000005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6" name="1 CuadroTexto">
          <a:extLst>
            <a:ext uri="{FF2B5EF4-FFF2-40B4-BE49-F238E27FC236}">
              <a16:creationId xmlns:a16="http://schemas.microsoft.com/office/drawing/2014/main" id="{00000000-0008-0000-1E00-000006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7" name="1 CuadroTexto">
          <a:extLst>
            <a:ext uri="{FF2B5EF4-FFF2-40B4-BE49-F238E27FC236}">
              <a16:creationId xmlns:a16="http://schemas.microsoft.com/office/drawing/2014/main" id="{00000000-0008-0000-1E00-000007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8" name="1 CuadroTexto">
          <a:extLst>
            <a:ext uri="{FF2B5EF4-FFF2-40B4-BE49-F238E27FC236}">
              <a16:creationId xmlns:a16="http://schemas.microsoft.com/office/drawing/2014/main" id="{00000000-0008-0000-1E00-000008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40</xdr:row>
      <xdr:rowOff>0</xdr:rowOff>
    </xdr:from>
    <xdr:ext cx="2925416" cy="609013"/>
    <xdr:sp macro="" textlink="">
      <xdr:nvSpPr>
        <xdr:cNvPr id="10" name="CuadroTexto 1">
          <a:extLst>
            <a:ext uri="{FF2B5EF4-FFF2-40B4-BE49-F238E27FC236}">
              <a16:creationId xmlns:a16="http://schemas.microsoft.com/office/drawing/2014/main" id="{00000000-0008-0000-1E00-00000A000000}"/>
            </a:ext>
          </a:extLst>
        </xdr:cNvPr>
        <xdr:cNvSpPr txBox="1"/>
      </xdr:nvSpPr>
      <xdr:spPr>
        <a:xfrm>
          <a:off x="0" y="8953500"/>
          <a:ext cx="292541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xdr:txBody>
    </xdr:sp>
    <xdr:clientData/>
  </xdr:oneCellAnchor>
  <xdr:oneCellAnchor>
    <xdr:from>
      <xdr:col>2</xdr:col>
      <xdr:colOff>0</xdr:colOff>
      <xdr:row>40</xdr:row>
      <xdr:rowOff>0</xdr:rowOff>
    </xdr:from>
    <xdr:ext cx="2855141" cy="662517"/>
    <xdr:sp macro="" textlink="">
      <xdr:nvSpPr>
        <xdr:cNvPr id="11" name="CuadroTexto 5">
          <a:extLst>
            <a:ext uri="{FF2B5EF4-FFF2-40B4-BE49-F238E27FC236}">
              <a16:creationId xmlns:a16="http://schemas.microsoft.com/office/drawing/2014/main" id="{00000000-0008-0000-1E00-00000B000000}"/>
            </a:ext>
          </a:extLst>
        </xdr:cNvPr>
        <xdr:cNvSpPr txBox="1"/>
      </xdr:nvSpPr>
      <xdr:spPr>
        <a:xfrm>
          <a:off x="3933825" y="8953500"/>
          <a:ext cx="2855141"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3</xdr:col>
      <xdr:colOff>133350</xdr:colOff>
      <xdr:row>2</xdr:row>
      <xdr:rowOff>161925</xdr:rowOff>
    </xdr:from>
    <xdr:ext cx="2790824" cy="254557"/>
    <xdr:sp macro="" textlink="">
      <xdr:nvSpPr>
        <xdr:cNvPr id="12" name="11 CuadroTexto">
          <a:extLst>
            <a:ext uri="{FF2B5EF4-FFF2-40B4-BE49-F238E27FC236}">
              <a16:creationId xmlns:a16="http://schemas.microsoft.com/office/drawing/2014/main" id="{00000000-0008-0000-1E00-00000C000000}"/>
            </a:ext>
          </a:extLst>
        </xdr:cNvPr>
        <xdr:cNvSpPr txBox="1"/>
      </xdr:nvSpPr>
      <xdr:spPr>
        <a:xfrm>
          <a:off x="4886325" y="5810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:__2021________</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4</xdr:col>
      <xdr:colOff>259911</xdr:colOff>
      <xdr:row>0</xdr:row>
      <xdr:rowOff>21167</xdr:rowOff>
    </xdr:from>
    <xdr:ext cx="952890" cy="254557"/>
    <xdr:sp macro="" textlink="">
      <xdr:nvSpPr>
        <xdr:cNvPr id="3" name="1 CuadroTexto">
          <a:extLst>
            <a:ext uri="{FF2B5EF4-FFF2-40B4-BE49-F238E27FC236}">
              <a16:creationId xmlns:a16="http://schemas.microsoft.com/office/drawing/2014/main" id="{00000000-0008-0000-1F00-000003000000}"/>
            </a:ext>
          </a:extLst>
        </xdr:cNvPr>
        <xdr:cNvSpPr txBox="1"/>
      </xdr:nvSpPr>
      <xdr:spPr>
        <a:xfrm>
          <a:off x="5805578" y="21167"/>
          <a:ext cx="95289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CPCA-III-03</a:t>
          </a:r>
        </a:p>
      </xdr:txBody>
    </xdr:sp>
    <xdr:clientData/>
  </xdr:oneCellAnchor>
  <xdr:oneCellAnchor>
    <xdr:from>
      <xdr:col>1</xdr:col>
      <xdr:colOff>0</xdr:colOff>
      <xdr:row>40</xdr:row>
      <xdr:rowOff>0</xdr:rowOff>
    </xdr:from>
    <xdr:ext cx="2925416" cy="609013"/>
    <xdr:sp macro="" textlink="">
      <xdr:nvSpPr>
        <xdr:cNvPr id="4" name="CuadroTexto 1">
          <a:extLst>
            <a:ext uri="{FF2B5EF4-FFF2-40B4-BE49-F238E27FC236}">
              <a16:creationId xmlns:a16="http://schemas.microsoft.com/office/drawing/2014/main" id="{00000000-0008-0000-1F00-000004000000}"/>
            </a:ext>
          </a:extLst>
        </xdr:cNvPr>
        <xdr:cNvSpPr txBox="1"/>
      </xdr:nvSpPr>
      <xdr:spPr>
        <a:xfrm>
          <a:off x="127000" y="8784167"/>
          <a:ext cx="292541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a:p>
          <a:pPr algn="ctr"/>
          <a:endParaRPr lang="es-MX" sz="1100"/>
        </a:p>
      </xdr:txBody>
    </xdr:sp>
    <xdr:clientData/>
  </xdr:oneCellAnchor>
  <xdr:oneCellAnchor>
    <xdr:from>
      <xdr:col>3</xdr:col>
      <xdr:colOff>0</xdr:colOff>
      <xdr:row>40</xdr:row>
      <xdr:rowOff>0</xdr:rowOff>
    </xdr:from>
    <xdr:ext cx="2855141" cy="662517"/>
    <xdr:sp macro="" textlink="">
      <xdr:nvSpPr>
        <xdr:cNvPr id="5" name="CuadroTexto 5">
          <a:extLst>
            <a:ext uri="{FF2B5EF4-FFF2-40B4-BE49-F238E27FC236}">
              <a16:creationId xmlns:a16="http://schemas.microsoft.com/office/drawing/2014/main" id="{00000000-0008-0000-1F00-000005000000}"/>
            </a:ext>
          </a:extLst>
        </xdr:cNvPr>
        <xdr:cNvSpPr txBox="1"/>
      </xdr:nvSpPr>
      <xdr:spPr>
        <a:xfrm>
          <a:off x="3831167" y="8784167"/>
          <a:ext cx="2855141"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3</xdr:col>
      <xdr:colOff>169333</xdr:colOff>
      <xdr:row>2</xdr:row>
      <xdr:rowOff>179917</xdr:rowOff>
    </xdr:from>
    <xdr:ext cx="2790824" cy="254557"/>
    <xdr:sp macro="" textlink="">
      <xdr:nvSpPr>
        <xdr:cNvPr id="6" name="5 CuadroTexto">
          <a:extLst>
            <a:ext uri="{FF2B5EF4-FFF2-40B4-BE49-F238E27FC236}">
              <a16:creationId xmlns:a16="http://schemas.microsoft.com/office/drawing/2014/main" id="{00000000-0008-0000-1F00-000006000000}"/>
            </a:ext>
          </a:extLst>
        </xdr:cNvPr>
        <xdr:cNvSpPr txBox="1"/>
      </xdr:nvSpPr>
      <xdr:spPr>
        <a:xfrm>
          <a:off x="4000500" y="6032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:__2021_________</a:t>
          </a:r>
        </a:p>
      </xdr:txBody>
    </xdr:sp>
    <xdr:clientData/>
  </xdr:oneCellAnchor>
  <xdr:twoCellAnchor editAs="oneCell">
    <xdr:from>
      <xdr:col>1</xdr:col>
      <xdr:colOff>1217082</xdr:colOff>
      <xdr:row>15</xdr:row>
      <xdr:rowOff>84668</xdr:rowOff>
    </xdr:from>
    <xdr:to>
      <xdr:col>3</xdr:col>
      <xdr:colOff>1286666</xdr:colOff>
      <xdr:row>17</xdr:row>
      <xdr:rowOff>179540</xdr:rowOff>
    </xdr:to>
    <xdr:pic>
      <xdr:nvPicPr>
        <xdr:cNvPr id="7" name="Imagen 6">
          <a:extLst>
            <a:ext uri="{FF2B5EF4-FFF2-40B4-BE49-F238E27FC236}">
              <a16:creationId xmlns:a16="http://schemas.microsoft.com/office/drawing/2014/main" id="{B6281CF9-7895-473C-A224-5B1E30EE0962}"/>
            </a:ext>
          </a:extLst>
        </xdr:cNvPr>
        <xdr:cNvPicPr>
          <a:picLocks noChangeAspect="1"/>
        </xdr:cNvPicPr>
      </xdr:nvPicPr>
      <xdr:blipFill>
        <a:blip xmlns:r="http://schemas.openxmlformats.org/officeDocument/2006/relationships" r:embed="rId1"/>
        <a:stretch>
          <a:fillRect/>
        </a:stretch>
      </xdr:blipFill>
      <xdr:spPr>
        <a:xfrm rot="19924572">
          <a:off x="1344082" y="3450168"/>
          <a:ext cx="3773751" cy="51820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10</xdr:row>
      <xdr:rowOff>0</xdr:rowOff>
    </xdr:from>
    <xdr:ext cx="184731" cy="264560"/>
    <xdr:sp macro="" textlink="">
      <xdr:nvSpPr>
        <xdr:cNvPr id="2" name="1 CuadroTexto">
          <a:extLst>
            <a:ext uri="{FF2B5EF4-FFF2-40B4-BE49-F238E27FC236}">
              <a16:creationId xmlns:a16="http://schemas.microsoft.com/office/drawing/2014/main" id="{00000000-0008-0000-2000-00000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 name="2 CuadroTexto">
          <a:extLst>
            <a:ext uri="{FF2B5EF4-FFF2-40B4-BE49-F238E27FC236}">
              <a16:creationId xmlns:a16="http://schemas.microsoft.com/office/drawing/2014/main" id="{00000000-0008-0000-2000-00000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 name="3 CuadroTexto">
          <a:extLst>
            <a:ext uri="{FF2B5EF4-FFF2-40B4-BE49-F238E27FC236}">
              <a16:creationId xmlns:a16="http://schemas.microsoft.com/office/drawing/2014/main" id="{00000000-0008-0000-2000-00000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 name="4 CuadroTexto">
          <a:extLst>
            <a:ext uri="{FF2B5EF4-FFF2-40B4-BE49-F238E27FC236}">
              <a16:creationId xmlns:a16="http://schemas.microsoft.com/office/drawing/2014/main" id="{00000000-0008-0000-2000-00000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 name="5 CuadroTexto">
          <a:extLst>
            <a:ext uri="{FF2B5EF4-FFF2-40B4-BE49-F238E27FC236}">
              <a16:creationId xmlns:a16="http://schemas.microsoft.com/office/drawing/2014/main" id="{00000000-0008-0000-2000-00000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 name="6 CuadroTexto">
          <a:extLst>
            <a:ext uri="{FF2B5EF4-FFF2-40B4-BE49-F238E27FC236}">
              <a16:creationId xmlns:a16="http://schemas.microsoft.com/office/drawing/2014/main" id="{00000000-0008-0000-2000-00000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 name="7 CuadroTexto">
          <a:extLst>
            <a:ext uri="{FF2B5EF4-FFF2-40B4-BE49-F238E27FC236}">
              <a16:creationId xmlns:a16="http://schemas.microsoft.com/office/drawing/2014/main" id="{00000000-0008-0000-2000-00000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 name="8 CuadroTexto">
          <a:extLst>
            <a:ext uri="{FF2B5EF4-FFF2-40B4-BE49-F238E27FC236}">
              <a16:creationId xmlns:a16="http://schemas.microsoft.com/office/drawing/2014/main" id="{00000000-0008-0000-2000-00000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 name="9 CuadroTexto">
          <a:extLst>
            <a:ext uri="{FF2B5EF4-FFF2-40B4-BE49-F238E27FC236}">
              <a16:creationId xmlns:a16="http://schemas.microsoft.com/office/drawing/2014/main" id="{00000000-0008-0000-2000-00000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 name="10 CuadroTexto">
          <a:extLst>
            <a:ext uri="{FF2B5EF4-FFF2-40B4-BE49-F238E27FC236}">
              <a16:creationId xmlns:a16="http://schemas.microsoft.com/office/drawing/2014/main" id="{00000000-0008-0000-2000-00000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 name="11 CuadroTexto">
          <a:extLst>
            <a:ext uri="{FF2B5EF4-FFF2-40B4-BE49-F238E27FC236}">
              <a16:creationId xmlns:a16="http://schemas.microsoft.com/office/drawing/2014/main" id="{00000000-0008-0000-2000-00000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 name="12 CuadroTexto">
          <a:extLst>
            <a:ext uri="{FF2B5EF4-FFF2-40B4-BE49-F238E27FC236}">
              <a16:creationId xmlns:a16="http://schemas.microsoft.com/office/drawing/2014/main" id="{00000000-0008-0000-2000-00000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 name="13 CuadroTexto">
          <a:extLst>
            <a:ext uri="{FF2B5EF4-FFF2-40B4-BE49-F238E27FC236}">
              <a16:creationId xmlns:a16="http://schemas.microsoft.com/office/drawing/2014/main" id="{00000000-0008-0000-2000-00000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 name="14 CuadroTexto">
          <a:extLst>
            <a:ext uri="{FF2B5EF4-FFF2-40B4-BE49-F238E27FC236}">
              <a16:creationId xmlns:a16="http://schemas.microsoft.com/office/drawing/2014/main" id="{00000000-0008-0000-2000-00000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 name="15 CuadroTexto">
          <a:extLst>
            <a:ext uri="{FF2B5EF4-FFF2-40B4-BE49-F238E27FC236}">
              <a16:creationId xmlns:a16="http://schemas.microsoft.com/office/drawing/2014/main" id="{00000000-0008-0000-2000-00001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 name="16 CuadroTexto">
          <a:extLst>
            <a:ext uri="{FF2B5EF4-FFF2-40B4-BE49-F238E27FC236}">
              <a16:creationId xmlns:a16="http://schemas.microsoft.com/office/drawing/2014/main" id="{00000000-0008-0000-2000-00001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 name="17 CuadroTexto">
          <a:extLst>
            <a:ext uri="{FF2B5EF4-FFF2-40B4-BE49-F238E27FC236}">
              <a16:creationId xmlns:a16="http://schemas.microsoft.com/office/drawing/2014/main" id="{00000000-0008-0000-2000-00001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 name="18 CuadroTexto">
          <a:extLst>
            <a:ext uri="{FF2B5EF4-FFF2-40B4-BE49-F238E27FC236}">
              <a16:creationId xmlns:a16="http://schemas.microsoft.com/office/drawing/2014/main" id="{00000000-0008-0000-2000-00001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 name="19 CuadroTexto">
          <a:extLst>
            <a:ext uri="{FF2B5EF4-FFF2-40B4-BE49-F238E27FC236}">
              <a16:creationId xmlns:a16="http://schemas.microsoft.com/office/drawing/2014/main" id="{00000000-0008-0000-2000-00001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 name="20 CuadroTexto">
          <a:extLst>
            <a:ext uri="{FF2B5EF4-FFF2-40B4-BE49-F238E27FC236}">
              <a16:creationId xmlns:a16="http://schemas.microsoft.com/office/drawing/2014/main" id="{00000000-0008-0000-2000-00001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 name="21 CuadroTexto">
          <a:extLst>
            <a:ext uri="{FF2B5EF4-FFF2-40B4-BE49-F238E27FC236}">
              <a16:creationId xmlns:a16="http://schemas.microsoft.com/office/drawing/2014/main" id="{00000000-0008-0000-2000-00001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 name="22 CuadroTexto">
          <a:extLst>
            <a:ext uri="{FF2B5EF4-FFF2-40B4-BE49-F238E27FC236}">
              <a16:creationId xmlns:a16="http://schemas.microsoft.com/office/drawing/2014/main" id="{00000000-0008-0000-2000-00001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 name="23 CuadroTexto">
          <a:extLst>
            <a:ext uri="{FF2B5EF4-FFF2-40B4-BE49-F238E27FC236}">
              <a16:creationId xmlns:a16="http://schemas.microsoft.com/office/drawing/2014/main" id="{00000000-0008-0000-2000-00001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 name="24 CuadroTexto">
          <a:extLst>
            <a:ext uri="{FF2B5EF4-FFF2-40B4-BE49-F238E27FC236}">
              <a16:creationId xmlns:a16="http://schemas.microsoft.com/office/drawing/2014/main" id="{00000000-0008-0000-2000-00001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 name="25 CuadroTexto">
          <a:extLst>
            <a:ext uri="{FF2B5EF4-FFF2-40B4-BE49-F238E27FC236}">
              <a16:creationId xmlns:a16="http://schemas.microsoft.com/office/drawing/2014/main" id="{00000000-0008-0000-2000-00001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7" name="26 CuadroTexto">
          <a:extLst>
            <a:ext uri="{FF2B5EF4-FFF2-40B4-BE49-F238E27FC236}">
              <a16:creationId xmlns:a16="http://schemas.microsoft.com/office/drawing/2014/main" id="{00000000-0008-0000-2000-00001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 name="27 CuadroTexto">
          <a:extLst>
            <a:ext uri="{FF2B5EF4-FFF2-40B4-BE49-F238E27FC236}">
              <a16:creationId xmlns:a16="http://schemas.microsoft.com/office/drawing/2014/main" id="{00000000-0008-0000-2000-00001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 name="28 CuadroTexto">
          <a:extLst>
            <a:ext uri="{FF2B5EF4-FFF2-40B4-BE49-F238E27FC236}">
              <a16:creationId xmlns:a16="http://schemas.microsoft.com/office/drawing/2014/main" id="{00000000-0008-0000-2000-00001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 name="29 CuadroTexto">
          <a:extLst>
            <a:ext uri="{FF2B5EF4-FFF2-40B4-BE49-F238E27FC236}">
              <a16:creationId xmlns:a16="http://schemas.microsoft.com/office/drawing/2014/main" id="{00000000-0008-0000-2000-00001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 name="30 CuadroTexto">
          <a:extLst>
            <a:ext uri="{FF2B5EF4-FFF2-40B4-BE49-F238E27FC236}">
              <a16:creationId xmlns:a16="http://schemas.microsoft.com/office/drawing/2014/main" id="{00000000-0008-0000-2000-00001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 name="31 CuadroTexto">
          <a:extLst>
            <a:ext uri="{FF2B5EF4-FFF2-40B4-BE49-F238E27FC236}">
              <a16:creationId xmlns:a16="http://schemas.microsoft.com/office/drawing/2014/main" id="{00000000-0008-0000-2000-00002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 name="32 CuadroTexto">
          <a:extLst>
            <a:ext uri="{FF2B5EF4-FFF2-40B4-BE49-F238E27FC236}">
              <a16:creationId xmlns:a16="http://schemas.microsoft.com/office/drawing/2014/main" id="{00000000-0008-0000-2000-00002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 name="33 CuadroTexto">
          <a:extLst>
            <a:ext uri="{FF2B5EF4-FFF2-40B4-BE49-F238E27FC236}">
              <a16:creationId xmlns:a16="http://schemas.microsoft.com/office/drawing/2014/main" id="{00000000-0008-0000-2000-00002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 name="34 CuadroTexto">
          <a:extLst>
            <a:ext uri="{FF2B5EF4-FFF2-40B4-BE49-F238E27FC236}">
              <a16:creationId xmlns:a16="http://schemas.microsoft.com/office/drawing/2014/main" id="{00000000-0008-0000-2000-00002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 name="35 CuadroTexto">
          <a:extLst>
            <a:ext uri="{FF2B5EF4-FFF2-40B4-BE49-F238E27FC236}">
              <a16:creationId xmlns:a16="http://schemas.microsoft.com/office/drawing/2014/main" id="{00000000-0008-0000-2000-00002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 name="36 CuadroTexto">
          <a:extLst>
            <a:ext uri="{FF2B5EF4-FFF2-40B4-BE49-F238E27FC236}">
              <a16:creationId xmlns:a16="http://schemas.microsoft.com/office/drawing/2014/main" id="{00000000-0008-0000-2000-00002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 name="37 CuadroTexto">
          <a:extLst>
            <a:ext uri="{FF2B5EF4-FFF2-40B4-BE49-F238E27FC236}">
              <a16:creationId xmlns:a16="http://schemas.microsoft.com/office/drawing/2014/main" id="{00000000-0008-0000-2000-00002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 name="38 CuadroTexto">
          <a:extLst>
            <a:ext uri="{FF2B5EF4-FFF2-40B4-BE49-F238E27FC236}">
              <a16:creationId xmlns:a16="http://schemas.microsoft.com/office/drawing/2014/main" id="{00000000-0008-0000-2000-00002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 name="39 CuadroTexto">
          <a:extLst>
            <a:ext uri="{FF2B5EF4-FFF2-40B4-BE49-F238E27FC236}">
              <a16:creationId xmlns:a16="http://schemas.microsoft.com/office/drawing/2014/main" id="{00000000-0008-0000-2000-00002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 name="40 CuadroTexto">
          <a:extLst>
            <a:ext uri="{FF2B5EF4-FFF2-40B4-BE49-F238E27FC236}">
              <a16:creationId xmlns:a16="http://schemas.microsoft.com/office/drawing/2014/main" id="{00000000-0008-0000-2000-00002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2" name="41 CuadroTexto">
          <a:extLst>
            <a:ext uri="{FF2B5EF4-FFF2-40B4-BE49-F238E27FC236}">
              <a16:creationId xmlns:a16="http://schemas.microsoft.com/office/drawing/2014/main" id="{00000000-0008-0000-2000-00002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 name="42 CuadroTexto">
          <a:extLst>
            <a:ext uri="{FF2B5EF4-FFF2-40B4-BE49-F238E27FC236}">
              <a16:creationId xmlns:a16="http://schemas.microsoft.com/office/drawing/2014/main" id="{00000000-0008-0000-2000-00002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 name="43 CuadroTexto">
          <a:extLst>
            <a:ext uri="{FF2B5EF4-FFF2-40B4-BE49-F238E27FC236}">
              <a16:creationId xmlns:a16="http://schemas.microsoft.com/office/drawing/2014/main" id="{00000000-0008-0000-2000-00002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 name="44 CuadroTexto">
          <a:extLst>
            <a:ext uri="{FF2B5EF4-FFF2-40B4-BE49-F238E27FC236}">
              <a16:creationId xmlns:a16="http://schemas.microsoft.com/office/drawing/2014/main" id="{00000000-0008-0000-2000-00002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 name="45 CuadroTexto">
          <a:extLst>
            <a:ext uri="{FF2B5EF4-FFF2-40B4-BE49-F238E27FC236}">
              <a16:creationId xmlns:a16="http://schemas.microsoft.com/office/drawing/2014/main" id="{00000000-0008-0000-2000-00002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 name="46 CuadroTexto">
          <a:extLst>
            <a:ext uri="{FF2B5EF4-FFF2-40B4-BE49-F238E27FC236}">
              <a16:creationId xmlns:a16="http://schemas.microsoft.com/office/drawing/2014/main" id="{00000000-0008-0000-2000-00002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 name="47 CuadroTexto">
          <a:extLst>
            <a:ext uri="{FF2B5EF4-FFF2-40B4-BE49-F238E27FC236}">
              <a16:creationId xmlns:a16="http://schemas.microsoft.com/office/drawing/2014/main" id="{00000000-0008-0000-2000-00003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 name="48 CuadroTexto">
          <a:extLst>
            <a:ext uri="{FF2B5EF4-FFF2-40B4-BE49-F238E27FC236}">
              <a16:creationId xmlns:a16="http://schemas.microsoft.com/office/drawing/2014/main" id="{00000000-0008-0000-2000-00003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 name="49 CuadroTexto">
          <a:extLst>
            <a:ext uri="{FF2B5EF4-FFF2-40B4-BE49-F238E27FC236}">
              <a16:creationId xmlns:a16="http://schemas.microsoft.com/office/drawing/2014/main" id="{00000000-0008-0000-2000-00003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 name="50 CuadroTexto">
          <a:extLst>
            <a:ext uri="{FF2B5EF4-FFF2-40B4-BE49-F238E27FC236}">
              <a16:creationId xmlns:a16="http://schemas.microsoft.com/office/drawing/2014/main" id="{00000000-0008-0000-2000-00003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 name="51 CuadroTexto">
          <a:extLst>
            <a:ext uri="{FF2B5EF4-FFF2-40B4-BE49-F238E27FC236}">
              <a16:creationId xmlns:a16="http://schemas.microsoft.com/office/drawing/2014/main" id="{00000000-0008-0000-2000-00003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 name="52 CuadroTexto">
          <a:extLst>
            <a:ext uri="{FF2B5EF4-FFF2-40B4-BE49-F238E27FC236}">
              <a16:creationId xmlns:a16="http://schemas.microsoft.com/office/drawing/2014/main" id="{00000000-0008-0000-2000-00003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 name="53 CuadroTexto">
          <a:extLst>
            <a:ext uri="{FF2B5EF4-FFF2-40B4-BE49-F238E27FC236}">
              <a16:creationId xmlns:a16="http://schemas.microsoft.com/office/drawing/2014/main" id="{00000000-0008-0000-2000-00003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 name="54 CuadroTexto">
          <a:extLst>
            <a:ext uri="{FF2B5EF4-FFF2-40B4-BE49-F238E27FC236}">
              <a16:creationId xmlns:a16="http://schemas.microsoft.com/office/drawing/2014/main" id="{00000000-0008-0000-2000-00003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 name="55 CuadroTexto">
          <a:extLst>
            <a:ext uri="{FF2B5EF4-FFF2-40B4-BE49-F238E27FC236}">
              <a16:creationId xmlns:a16="http://schemas.microsoft.com/office/drawing/2014/main" id="{00000000-0008-0000-2000-00003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 name="56 CuadroTexto">
          <a:extLst>
            <a:ext uri="{FF2B5EF4-FFF2-40B4-BE49-F238E27FC236}">
              <a16:creationId xmlns:a16="http://schemas.microsoft.com/office/drawing/2014/main" id="{00000000-0008-0000-2000-00003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 name="57 CuadroTexto">
          <a:extLst>
            <a:ext uri="{FF2B5EF4-FFF2-40B4-BE49-F238E27FC236}">
              <a16:creationId xmlns:a16="http://schemas.microsoft.com/office/drawing/2014/main" id="{00000000-0008-0000-2000-00003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9" name="58 CuadroTexto">
          <a:extLst>
            <a:ext uri="{FF2B5EF4-FFF2-40B4-BE49-F238E27FC236}">
              <a16:creationId xmlns:a16="http://schemas.microsoft.com/office/drawing/2014/main" id="{00000000-0008-0000-2000-00003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0" name="59 CuadroTexto">
          <a:extLst>
            <a:ext uri="{FF2B5EF4-FFF2-40B4-BE49-F238E27FC236}">
              <a16:creationId xmlns:a16="http://schemas.microsoft.com/office/drawing/2014/main" id="{00000000-0008-0000-2000-00003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 name="60 CuadroTexto">
          <a:extLst>
            <a:ext uri="{FF2B5EF4-FFF2-40B4-BE49-F238E27FC236}">
              <a16:creationId xmlns:a16="http://schemas.microsoft.com/office/drawing/2014/main" id="{00000000-0008-0000-2000-00003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2" name="61 CuadroTexto">
          <a:extLst>
            <a:ext uri="{FF2B5EF4-FFF2-40B4-BE49-F238E27FC236}">
              <a16:creationId xmlns:a16="http://schemas.microsoft.com/office/drawing/2014/main" id="{00000000-0008-0000-2000-00003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 name="62 CuadroTexto">
          <a:extLst>
            <a:ext uri="{FF2B5EF4-FFF2-40B4-BE49-F238E27FC236}">
              <a16:creationId xmlns:a16="http://schemas.microsoft.com/office/drawing/2014/main" id="{00000000-0008-0000-2000-00003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 name="63 CuadroTexto">
          <a:extLst>
            <a:ext uri="{FF2B5EF4-FFF2-40B4-BE49-F238E27FC236}">
              <a16:creationId xmlns:a16="http://schemas.microsoft.com/office/drawing/2014/main" id="{00000000-0008-0000-2000-00004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 name="64 CuadroTexto">
          <a:extLst>
            <a:ext uri="{FF2B5EF4-FFF2-40B4-BE49-F238E27FC236}">
              <a16:creationId xmlns:a16="http://schemas.microsoft.com/office/drawing/2014/main" id="{00000000-0008-0000-2000-00004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 name="65 CuadroTexto">
          <a:extLst>
            <a:ext uri="{FF2B5EF4-FFF2-40B4-BE49-F238E27FC236}">
              <a16:creationId xmlns:a16="http://schemas.microsoft.com/office/drawing/2014/main" id="{00000000-0008-0000-2000-00004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 name="66 CuadroTexto">
          <a:extLst>
            <a:ext uri="{FF2B5EF4-FFF2-40B4-BE49-F238E27FC236}">
              <a16:creationId xmlns:a16="http://schemas.microsoft.com/office/drawing/2014/main" id="{00000000-0008-0000-2000-00004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 name="67 CuadroTexto">
          <a:extLst>
            <a:ext uri="{FF2B5EF4-FFF2-40B4-BE49-F238E27FC236}">
              <a16:creationId xmlns:a16="http://schemas.microsoft.com/office/drawing/2014/main" id="{00000000-0008-0000-2000-00004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 name="68 CuadroTexto">
          <a:extLst>
            <a:ext uri="{FF2B5EF4-FFF2-40B4-BE49-F238E27FC236}">
              <a16:creationId xmlns:a16="http://schemas.microsoft.com/office/drawing/2014/main" id="{00000000-0008-0000-2000-00004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 name="69 CuadroTexto">
          <a:extLst>
            <a:ext uri="{FF2B5EF4-FFF2-40B4-BE49-F238E27FC236}">
              <a16:creationId xmlns:a16="http://schemas.microsoft.com/office/drawing/2014/main" id="{00000000-0008-0000-2000-00004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 name="70 CuadroTexto">
          <a:extLst>
            <a:ext uri="{FF2B5EF4-FFF2-40B4-BE49-F238E27FC236}">
              <a16:creationId xmlns:a16="http://schemas.microsoft.com/office/drawing/2014/main" id="{00000000-0008-0000-2000-00004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 name="71 CuadroTexto">
          <a:extLst>
            <a:ext uri="{FF2B5EF4-FFF2-40B4-BE49-F238E27FC236}">
              <a16:creationId xmlns:a16="http://schemas.microsoft.com/office/drawing/2014/main" id="{00000000-0008-0000-2000-00004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 name="72 CuadroTexto">
          <a:extLst>
            <a:ext uri="{FF2B5EF4-FFF2-40B4-BE49-F238E27FC236}">
              <a16:creationId xmlns:a16="http://schemas.microsoft.com/office/drawing/2014/main" id="{00000000-0008-0000-2000-00004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 name="73 CuadroTexto">
          <a:extLst>
            <a:ext uri="{FF2B5EF4-FFF2-40B4-BE49-F238E27FC236}">
              <a16:creationId xmlns:a16="http://schemas.microsoft.com/office/drawing/2014/main" id="{00000000-0008-0000-2000-00004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 name="74 CuadroTexto">
          <a:extLst>
            <a:ext uri="{FF2B5EF4-FFF2-40B4-BE49-F238E27FC236}">
              <a16:creationId xmlns:a16="http://schemas.microsoft.com/office/drawing/2014/main" id="{00000000-0008-0000-2000-00004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 name="75 CuadroTexto">
          <a:extLst>
            <a:ext uri="{FF2B5EF4-FFF2-40B4-BE49-F238E27FC236}">
              <a16:creationId xmlns:a16="http://schemas.microsoft.com/office/drawing/2014/main" id="{00000000-0008-0000-2000-00004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7" name="76 CuadroTexto">
          <a:extLst>
            <a:ext uri="{FF2B5EF4-FFF2-40B4-BE49-F238E27FC236}">
              <a16:creationId xmlns:a16="http://schemas.microsoft.com/office/drawing/2014/main" id="{00000000-0008-0000-2000-00004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 name="77 CuadroTexto">
          <a:extLst>
            <a:ext uri="{FF2B5EF4-FFF2-40B4-BE49-F238E27FC236}">
              <a16:creationId xmlns:a16="http://schemas.microsoft.com/office/drawing/2014/main" id="{00000000-0008-0000-2000-00004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 name="78 CuadroTexto">
          <a:extLst>
            <a:ext uri="{FF2B5EF4-FFF2-40B4-BE49-F238E27FC236}">
              <a16:creationId xmlns:a16="http://schemas.microsoft.com/office/drawing/2014/main" id="{00000000-0008-0000-2000-00004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0" name="79 CuadroTexto">
          <a:extLst>
            <a:ext uri="{FF2B5EF4-FFF2-40B4-BE49-F238E27FC236}">
              <a16:creationId xmlns:a16="http://schemas.microsoft.com/office/drawing/2014/main" id="{00000000-0008-0000-2000-00005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 name="80 CuadroTexto">
          <a:extLst>
            <a:ext uri="{FF2B5EF4-FFF2-40B4-BE49-F238E27FC236}">
              <a16:creationId xmlns:a16="http://schemas.microsoft.com/office/drawing/2014/main" id="{00000000-0008-0000-2000-00005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 name="81 CuadroTexto">
          <a:extLst>
            <a:ext uri="{FF2B5EF4-FFF2-40B4-BE49-F238E27FC236}">
              <a16:creationId xmlns:a16="http://schemas.microsoft.com/office/drawing/2014/main" id="{00000000-0008-0000-2000-00005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 name="82 CuadroTexto">
          <a:extLst>
            <a:ext uri="{FF2B5EF4-FFF2-40B4-BE49-F238E27FC236}">
              <a16:creationId xmlns:a16="http://schemas.microsoft.com/office/drawing/2014/main" id="{00000000-0008-0000-2000-00005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 name="83 CuadroTexto">
          <a:extLst>
            <a:ext uri="{FF2B5EF4-FFF2-40B4-BE49-F238E27FC236}">
              <a16:creationId xmlns:a16="http://schemas.microsoft.com/office/drawing/2014/main" id="{00000000-0008-0000-2000-00005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 name="84 CuadroTexto">
          <a:extLst>
            <a:ext uri="{FF2B5EF4-FFF2-40B4-BE49-F238E27FC236}">
              <a16:creationId xmlns:a16="http://schemas.microsoft.com/office/drawing/2014/main" id="{00000000-0008-0000-2000-00005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 name="85 CuadroTexto">
          <a:extLst>
            <a:ext uri="{FF2B5EF4-FFF2-40B4-BE49-F238E27FC236}">
              <a16:creationId xmlns:a16="http://schemas.microsoft.com/office/drawing/2014/main" id="{00000000-0008-0000-2000-00005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 name="86 CuadroTexto">
          <a:extLst>
            <a:ext uri="{FF2B5EF4-FFF2-40B4-BE49-F238E27FC236}">
              <a16:creationId xmlns:a16="http://schemas.microsoft.com/office/drawing/2014/main" id="{00000000-0008-0000-2000-00005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 name="87 CuadroTexto">
          <a:extLst>
            <a:ext uri="{FF2B5EF4-FFF2-40B4-BE49-F238E27FC236}">
              <a16:creationId xmlns:a16="http://schemas.microsoft.com/office/drawing/2014/main" id="{00000000-0008-0000-2000-00005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 name="88 CuadroTexto">
          <a:extLst>
            <a:ext uri="{FF2B5EF4-FFF2-40B4-BE49-F238E27FC236}">
              <a16:creationId xmlns:a16="http://schemas.microsoft.com/office/drawing/2014/main" id="{00000000-0008-0000-2000-00005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 name="89 CuadroTexto">
          <a:extLst>
            <a:ext uri="{FF2B5EF4-FFF2-40B4-BE49-F238E27FC236}">
              <a16:creationId xmlns:a16="http://schemas.microsoft.com/office/drawing/2014/main" id="{00000000-0008-0000-2000-00005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91" name="90 CuadroTexto">
          <a:extLst>
            <a:ext uri="{FF2B5EF4-FFF2-40B4-BE49-F238E27FC236}">
              <a16:creationId xmlns:a16="http://schemas.microsoft.com/office/drawing/2014/main" id="{00000000-0008-0000-2000-00005B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2" name="91 CuadroTexto">
          <a:extLst>
            <a:ext uri="{FF2B5EF4-FFF2-40B4-BE49-F238E27FC236}">
              <a16:creationId xmlns:a16="http://schemas.microsoft.com/office/drawing/2014/main" id="{00000000-0008-0000-2000-00005C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3" name="92 CuadroTexto">
          <a:extLst>
            <a:ext uri="{FF2B5EF4-FFF2-40B4-BE49-F238E27FC236}">
              <a16:creationId xmlns:a16="http://schemas.microsoft.com/office/drawing/2014/main" id="{00000000-0008-0000-2000-00005D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4" name="93 CuadroTexto">
          <a:extLst>
            <a:ext uri="{FF2B5EF4-FFF2-40B4-BE49-F238E27FC236}">
              <a16:creationId xmlns:a16="http://schemas.microsoft.com/office/drawing/2014/main" id="{00000000-0008-0000-2000-00005E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5" name="94 CuadroTexto">
          <a:extLst>
            <a:ext uri="{FF2B5EF4-FFF2-40B4-BE49-F238E27FC236}">
              <a16:creationId xmlns:a16="http://schemas.microsoft.com/office/drawing/2014/main" id="{00000000-0008-0000-2000-00005F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6" name="95 CuadroTexto">
          <a:extLst>
            <a:ext uri="{FF2B5EF4-FFF2-40B4-BE49-F238E27FC236}">
              <a16:creationId xmlns:a16="http://schemas.microsoft.com/office/drawing/2014/main" id="{00000000-0008-0000-2000-000060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7" name="96 CuadroTexto">
          <a:extLst>
            <a:ext uri="{FF2B5EF4-FFF2-40B4-BE49-F238E27FC236}">
              <a16:creationId xmlns:a16="http://schemas.microsoft.com/office/drawing/2014/main" id="{00000000-0008-0000-2000-000061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 name="97 CuadroTexto">
          <a:extLst>
            <a:ext uri="{FF2B5EF4-FFF2-40B4-BE49-F238E27FC236}">
              <a16:creationId xmlns:a16="http://schemas.microsoft.com/office/drawing/2014/main" id="{00000000-0008-0000-2000-000062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9" name="98 CuadroTexto">
          <a:extLst>
            <a:ext uri="{FF2B5EF4-FFF2-40B4-BE49-F238E27FC236}">
              <a16:creationId xmlns:a16="http://schemas.microsoft.com/office/drawing/2014/main" id="{00000000-0008-0000-2000-000063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00" name="99 CuadroTexto">
          <a:extLst>
            <a:ext uri="{FF2B5EF4-FFF2-40B4-BE49-F238E27FC236}">
              <a16:creationId xmlns:a16="http://schemas.microsoft.com/office/drawing/2014/main" id="{00000000-0008-0000-2000-000064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01" name="100 CuadroTexto">
          <a:extLst>
            <a:ext uri="{FF2B5EF4-FFF2-40B4-BE49-F238E27FC236}">
              <a16:creationId xmlns:a16="http://schemas.microsoft.com/office/drawing/2014/main" id="{00000000-0008-0000-2000-000065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02" name="101 CuadroTexto">
          <a:extLst>
            <a:ext uri="{FF2B5EF4-FFF2-40B4-BE49-F238E27FC236}">
              <a16:creationId xmlns:a16="http://schemas.microsoft.com/office/drawing/2014/main" id="{00000000-0008-0000-2000-000066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03" name="102 CuadroTexto">
          <a:extLst>
            <a:ext uri="{FF2B5EF4-FFF2-40B4-BE49-F238E27FC236}">
              <a16:creationId xmlns:a16="http://schemas.microsoft.com/office/drawing/2014/main" id="{00000000-0008-0000-2000-00006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 name="103 CuadroTexto">
          <a:extLst>
            <a:ext uri="{FF2B5EF4-FFF2-40B4-BE49-F238E27FC236}">
              <a16:creationId xmlns:a16="http://schemas.microsoft.com/office/drawing/2014/main" id="{00000000-0008-0000-2000-00006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 name="104 CuadroTexto">
          <a:extLst>
            <a:ext uri="{FF2B5EF4-FFF2-40B4-BE49-F238E27FC236}">
              <a16:creationId xmlns:a16="http://schemas.microsoft.com/office/drawing/2014/main" id="{00000000-0008-0000-2000-00006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 name="105 CuadroTexto">
          <a:extLst>
            <a:ext uri="{FF2B5EF4-FFF2-40B4-BE49-F238E27FC236}">
              <a16:creationId xmlns:a16="http://schemas.microsoft.com/office/drawing/2014/main" id="{00000000-0008-0000-2000-00006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 name="106 CuadroTexto">
          <a:extLst>
            <a:ext uri="{FF2B5EF4-FFF2-40B4-BE49-F238E27FC236}">
              <a16:creationId xmlns:a16="http://schemas.microsoft.com/office/drawing/2014/main" id="{00000000-0008-0000-2000-00006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 name="107 CuadroTexto">
          <a:extLst>
            <a:ext uri="{FF2B5EF4-FFF2-40B4-BE49-F238E27FC236}">
              <a16:creationId xmlns:a16="http://schemas.microsoft.com/office/drawing/2014/main" id="{00000000-0008-0000-2000-00006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 name="108 CuadroTexto">
          <a:extLst>
            <a:ext uri="{FF2B5EF4-FFF2-40B4-BE49-F238E27FC236}">
              <a16:creationId xmlns:a16="http://schemas.microsoft.com/office/drawing/2014/main" id="{00000000-0008-0000-2000-00006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 name="109 CuadroTexto">
          <a:extLst>
            <a:ext uri="{FF2B5EF4-FFF2-40B4-BE49-F238E27FC236}">
              <a16:creationId xmlns:a16="http://schemas.microsoft.com/office/drawing/2014/main" id="{00000000-0008-0000-2000-00006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 name="110 CuadroTexto">
          <a:extLst>
            <a:ext uri="{FF2B5EF4-FFF2-40B4-BE49-F238E27FC236}">
              <a16:creationId xmlns:a16="http://schemas.microsoft.com/office/drawing/2014/main" id="{00000000-0008-0000-2000-00006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 name="111 CuadroTexto">
          <a:extLst>
            <a:ext uri="{FF2B5EF4-FFF2-40B4-BE49-F238E27FC236}">
              <a16:creationId xmlns:a16="http://schemas.microsoft.com/office/drawing/2014/main" id="{00000000-0008-0000-2000-00007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3" name="112 CuadroTexto">
          <a:extLst>
            <a:ext uri="{FF2B5EF4-FFF2-40B4-BE49-F238E27FC236}">
              <a16:creationId xmlns:a16="http://schemas.microsoft.com/office/drawing/2014/main" id="{00000000-0008-0000-2000-00007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 name="113 CuadroTexto">
          <a:extLst>
            <a:ext uri="{FF2B5EF4-FFF2-40B4-BE49-F238E27FC236}">
              <a16:creationId xmlns:a16="http://schemas.microsoft.com/office/drawing/2014/main" id="{00000000-0008-0000-2000-00007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 name="114 CuadroTexto">
          <a:extLst>
            <a:ext uri="{FF2B5EF4-FFF2-40B4-BE49-F238E27FC236}">
              <a16:creationId xmlns:a16="http://schemas.microsoft.com/office/drawing/2014/main" id="{00000000-0008-0000-2000-00007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6" name="115 CuadroTexto">
          <a:extLst>
            <a:ext uri="{FF2B5EF4-FFF2-40B4-BE49-F238E27FC236}">
              <a16:creationId xmlns:a16="http://schemas.microsoft.com/office/drawing/2014/main" id="{00000000-0008-0000-2000-00007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 name="116 CuadroTexto">
          <a:extLst>
            <a:ext uri="{FF2B5EF4-FFF2-40B4-BE49-F238E27FC236}">
              <a16:creationId xmlns:a16="http://schemas.microsoft.com/office/drawing/2014/main" id="{00000000-0008-0000-2000-00007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 name="117 CuadroTexto">
          <a:extLst>
            <a:ext uri="{FF2B5EF4-FFF2-40B4-BE49-F238E27FC236}">
              <a16:creationId xmlns:a16="http://schemas.microsoft.com/office/drawing/2014/main" id="{00000000-0008-0000-2000-00007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 name="118 CuadroTexto">
          <a:extLst>
            <a:ext uri="{FF2B5EF4-FFF2-40B4-BE49-F238E27FC236}">
              <a16:creationId xmlns:a16="http://schemas.microsoft.com/office/drawing/2014/main" id="{00000000-0008-0000-2000-00007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 name="119 CuadroTexto">
          <a:extLst>
            <a:ext uri="{FF2B5EF4-FFF2-40B4-BE49-F238E27FC236}">
              <a16:creationId xmlns:a16="http://schemas.microsoft.com/office/drawing/2014/main" id="{00000000-0008-0000-2000-00007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 name="120 CuadroTexto">
          <a:extLst>
            <a:ext uri="{FF2B5EF4-FFF2-40B4-BE49-F238E27FC236}">
              <a16:creationId xmlns:a16="http://schemas.microsoft.com/office/drawing/2014/main" id="{00000000-0008-0000-2000-00007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 name="121 CuadroTexto">
          <a:extLst>
            <a:ext uri="{FF2B5EF4-FFF2-40B4-BE49-F238E27FC236}">
              <a16:creationId xmlns:a16="http://schemas.microsoft.com/office/drawing/2014/main" id="{00000000-0008-0000-2000-00007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 name="122 CuadroTexto">
          <a:extLst>
            <a:ext uri="{FF2B5EF4-FFF2-40B4-BE49-F238E27FC236}">
              <a16:creationId xmlns:a16="http://schemas.microsoft.com/office/drawing/2014/main" id="{00000000-0008-0000-2000-00007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 name="123 CuadroTexto">
          <a:extLst>
            <a:ext uri="{FF2B5EF4-FFF2-40B4-BE49-F238E27FC236}">
              <a16:creationId xmlns:a16="http://schemas.microsoft.com/office/drawing/2014/main" id="{00000000-0008-0000-2000-00007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 name="124 CuadroTexto">
          <a:extLst>
            <a:ext uri="{FF2B5EF4-FFF2-40B4-BE49-F238E27FC236}">
              <a16:creationId xmlns:a16="http://schemas.microsoft.com/office/drawing/2014/main" id="{00000000-0008-0000-2000-00007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 name="125 CuadroTexto">
          <a:extLst>
            <a:ext uri="{FF2B5EF4-FFF2-40B4-BE49-F238E27FC236}">
              <a16:creationId xmlns:a16="http://schemas.microsoft.com/office/drawing/2014/main" id="{00000000-0008-0000-2000-00007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 name="126 CuadroTexto">
          <a:extLst>
            <a:ext uri="{FF2B5EF4-FFF2-40B4-BE49-F238E27FC236}">
              <a16:creationId xmlns:a16="http://schemas.microsoft.com/office/drawing/2014/main" id="{00000000-0008-0000-2000-00007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 name="127 CuadroTexto">
          <a:extLst>
            <a:ext uri="{FF2B5EF4-FFF2-40B4-BE49-F238E27FC236}">
              <a16:creationId xmlns:a16="http://schemas.microsoft.com/office/drawing/2014/main" id="{00000000-0008-0000-2000-00008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 name="128 CuadroTexto">
          <a:extLst>
            <a:ext uri="{FF2B5EF4-FFF2-40B4-BE49-F238E27FC236}">
              <a16:creationId xmlns:a16="http://schemas.microsoft.com/office/drawing/2014/main" id="{00000000-0008-0000-2000-00008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0" name="129 CuadroTexto">
          <a:extLst>
            <a:ext uri="{FF2B5EF4-FFF2-40B4-BE49-F238E27FC236}">
              <a16:creationId xmlns:a16="http://schemas.microsoft.com/office/drawing/2014/main" id="{00000000-0008-0000-2000-00008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1" name="130 CuadroTexto">
          <a:extLst>
            <a:ext uri="{FF2B5EF4-FFF2-40B4-BE49-F238E27FC236}">
              <a16:creationId xmlns:a16="http://schemas.microsoft.com/office/drawing/2014/main" id="{00000000-0008-0000-2000-00008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 name="131 CuadroTexto">
          <a:extLst>
            <a:ext uri="{FF2B5EF4-FFF2-40B4-BE49-F238E27FC236}">
              <a16:creationId xmlns:a16="http://schemas.microsoft.com/office/drawing/2014/main" id="{00000000-0008-0000-2000-00008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3" name="132 CuadroTexto">
          <a:extLst>
            <a:ext uri="{FF2B5EF4-FFF2-40B4-BE49-F238E27FC236}">
              <a16:creationId xmlns:a16="http://schemas.microsoft.com/office/drawing/2014/main" id="{00000000-0008-0000-2000-00008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4" name="133 CuadroTexto">
          <a:extLst>
            <a:ext uri="{FF2B5EF4-FFF2-40B4-BE49-F238E27FC236}">
              <a16:creationId xmlns:a16="http://schemas.microsoft.com/office/drawing/2014/main" id="{00000000-0008-0000-2000-00008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 name="134 CuadroTexto">
          <a:extLst>
            <a:ext uri="{FF2B5EF4-FFF2-40B4-BE49-F238E27FC236}">
              <a16:creationId xmlns:a16="http://schemas.microsoft.com/office/drawing/2014/main" id="{00000000-0008-0000-2000-00008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 name="135 CuadroTexto">
          <a:extLst>
            <a:ext uri="{FF2B5EF4-FFF2-40B4-BE49-F238E27FC236}">
              <a16:creationId xmlns:a16="http://schemas.microsoft.com/office/drawing/2014/main" id="{00000000-0008-0000-2000-00008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 name="136 CuadroTexto">
          <a:extLst>
            <a:ext uri="{FF2B5EF4-FFF2-40B4-BE49-F238E27FC236}">
              <a16:creationId xmlns:a16="http://schemas.microsoft.com/office/drawing/2014/main" id="{00000000-0008-0000-2000-00008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 name="137 CuadroTexto">
          <a:extLst>
            <a:ext uri="{FF2B5EF4-FFF2-40B4-BE49-F238E27FC236}">
              <a16:creationId xmlns:a16="http://schemas.microsoft.com/office/drawing/2014/main" id="{00000000-0008-0000-2000-00008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 name="138 CuadroTexto">
          <a:extLst>
            <a:ext uri="{FF2B5EF4-FFF2-40B4-BE49-F238E27FC236}">
              <a16:creationId xmlns:a16="http://schemas.microsoft.com/office/drawing/2014/main" id="{00000000-0008-0000-2000-00008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 name="139 CuadroTexto">
          <a:extLst>
            <a:ext uri="{FF2B5EF4-FFF2-40B4-BE49-F238E27FC236}">
              <a16:creationId xmlns:a16="http://schemas.microsoft.com/office/drawing/2014/main" id="{00000000-0008-0000-2000-00008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 name="140 CuadroTexto">
          <a:extLst>
            <a:ext uri="{FF2B5EF4-FFF2-40B4-BE49-F238E27FC236}">
              <a16:creationId xmlns:a16="http://schemas.microsoft.com/office/drawing/2014/main" id="{00000000-0008-0000-2000-00008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 name="141 CuadroTexto">
          <a:extLst>
            <a:ext uri="{FF2B5EF4-FFF2-40B4-BE49-F238E27FC236}">
              <a16:creationId xmlns:a16="http://schemas.microsoft.com/office/drawing/2014/main" id="{00000000-0008-0000-2000-00008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 name="142 CuadroTexto">
          <a:extLst>
            <a:ext uri="{FF2B5EF4-FFF2-40B4-BE49-F238E27FC236}">
              <a16:creationId xmlns:a16="http://schemas.microsoft.com/office/drawing/2014/main" id="{00000000-0008-0000-2000-00008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 name="143 CuadroTexto">
          <a:extLst>
            <a:ext uri="{FF2B5EF4-FFF2-40B4-BE49-F238E27FC236}">
              <a16:creationId xmlns:a16="http://schemas.microsoft.com/office/drawing/2014/main" id="{00000000-0008-0000-2000-00009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 name="144 CuadroTexto">
          <a:extLst>
            <a:ext uri="{FF2B5EF4-FFF2-40B4-BE49-F238E27FC236}">
              <a16:creationId xmlns:a16="http://schemas.microsoft.com/office/drawing/2014/main" id="{00000000-0008-0000-2000-00009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 name="145 CuadroTexto">
          <a:extLst>
            <a:ext uri="{FF2B5EF4-FFF2-40B4-BE49-F238E27FC236}">
              <a16:creationId xmlns:a16="http://schemas.microsoft.com/office/drawing/2014/main" id="{00000000-0008-0000-2000-00009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 name="146 CuadroTexto">
          <a:extLst>
            <a:ext uri="{FF2B5EF4-FFF2-40B4-BE49-F238E27FC236}">
              <a16:creationId xmlns:a16="http://schemas.microsoft.com/office/drawing/2014/main" id="{00000000-0008-0000-2000-00009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 name="147 CuadroTexto">
          <a:extLst>
            <a:ext uri="{FF2B5EF4-FFF2-40B4-BE49-F238E27FC236}">
              <a16:creationId xmlns:a16="http://schemas.microsoft.com/office/drawing/2014/main" id="{00000000-0008-0000-2000-00009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9" name="148 CuadroTexto">
          <a:extLst>
            <a:ext uri="{FF2B5EF4-FFF2-40B4-BE49-F238E27FC236}">
              <a16:creationId xmlns:a16="http://schemas.microsoft.com/office/drawing/2014/main" id="{00000000-0008-0000-2000-00009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 name="149 CuadroTexto">
          <a:extLst>
            <a:ext uri="{FF2B5EF4-FFF2-40B4-BE49-F238E27FC236}">
              <a16:creationId xmlns:a16="http://schemas.microsoft.com/office/drawing/2014/main" id="{00000000-0008-0000-2000-00009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 name="150 CuadroTexto">
          <a:extLst>
            <a:ext uri="{FF2B5EF4-FFF2-40B4-BE49-F238E27FC236}">
              <a16:creationId xmlns:a16="http://schemas.microsoft.com/office/drawing/2014/main" id="{00000000-0008-0000-2000-00009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 name="151 CuadroTexto">
          <a:extLst>
            <a:ext uri="{FF2B5EF4-FFF2-40B4-BE49-F238E27FC236}">
              <a16:creationId xmlns:a16="http://schemas.microsoft.com/office/drawing/2014/main" id="{00000000-0008-0000-2000-00009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 name="152 CuadroTexto">
          <a:extLst>
            <a:ext uri="{FF2B5EF4-FFF2-40B4-BE49-F238E27FC236}">
              <a16:creationId xmlns:a16="http://schemas.microsoft.com/office/drawing/2014/main" id="{00000000-0008-0000-2000-00009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 name="153 CuadroTexto">
          <a:extLst>
            <a:ext uri="{FF2B5EF4-FFF2-40B4-BE49-F238E27FC236}">
              <a16:creationId xmlns:a16="http://schemas.microsoft.com/office/drawing/2014/main" id="{00000000-0008-0000-2000-00009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 name="154 CuadroTexto">
          <a:extLst>
            <a:ext uri="{FF2B5EF4-FFF2-40B4-BE49-F238E27FC236}">
              <a16:creationId xmlns:a16="http://schemas.microsoft.com/office/drawing/2014/main" id="{00000000-0008-0000-2000-00009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 name="155 CuadroTexto">
          <a:extLst>
            <a:ext uri="{FF2B5EF4-FFF2-40B4-BE49-F238E27FC236}">
              <a16:creationId xmlns:a16="http://schemas.microsoft.com/office/drawing/2014/main" id="{00000000-0008-0000-2000-00009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 name="156 CuadroTexto">
          <a:extLst>
            <a:ext uri="{FF2B5EF4-FFF2-40B4-BE49-F238E27FC236}">
              <a16:creationId xmlns:a16="http://schemas.microsoft.com/office/drawing/2014/main" id="{00000000-0008-0000-2000-00009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 name="157 CuadroTexto">
          <a:extLst>
            <a:ext uri="{FF2B5EF4-FFF2-40B4-BE49-F238E27FC236}">
              <a16:creationId xmlns:a16="http://schemas.microsoft.com/office/drawing/2014/main" id="{00000000-0008-0000-2000-00009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 name="158 CuadroTexto">
          <a:extLst>
            <a:ext uri="{FF2B5EF4-FFF2-40B4-BE49-F238E27FC236}">
              <a16:creationId xmlns:a16="http://schemas.microsoft.com/office/drawing/2014/main" id="{00000000-0008-0000-2000-00009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 name="159 CuadroTexto">
          <a:extLst>
            <a:ext uri="{FF2B5EF4-FFF2-40B4-BE49-F238E27FC236}">
              <a16:creationId xmlns:a16="http://schemas.microsoft.com/office/drawing/2014/main" id="{00000000-0008-0000-2000-0000A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 name="160 CuadroTexto">
          <a:extLst>
            <a:ext uri="{FF2B5EF4-FFF2-40B4-BE49-F238E27FC236}">
              <a16:creationId xmlns:a16="http://schemas.microsoft.com/office/drawing/2014/main" id="{00000000-0008-0000-2000-0000A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 name="161 CuadroTexto">
          <a:extLst>
            <a:ext uri="{FF2B5EF4-FFF2-40B4-BE49-F238E27FC236}">
              <a16:creationId xmlns:a16="http://schemas.microsoft.com/office/drawing/2014/main" id="{00000000-0008-0000-2000-0000A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 name="162 CuadroTexto">
          <a:extLst>
            <a:ext uri="{FF2B5EF4-FFF2-40B4-BE49-F238E27FC236}">
              <a16:creationId xmlns:a16="http://schemas.microsoft.com/office/drawing/2014/main" id="{00000000-0008-0000-2000-0000A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 name="163 CuadroTexto">
          <a:extLst>
            <a:ext uri="{FF2B5EF4-FFF2-40B4-BE49-F238E27FC236}">
              <a16:creationId xmlns:a16="http://schemas.microsoft.com/office/drawing/2014/main" id="{00000000-0008-0000-2000-0000A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 name="164 CuadroTexto">
          <a:extLst>
            <a:ext uri="{FF2B5EF4-FFF2-40B4-BE49-F238E27FC236}">
              <a16:creationId xmlns:a16="http://schemas.microsoft.com/office/drawing/2014/main" id="{00000000-0008-0000-2000-0000A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6" name="165 CuadroTexto">
          <a:extLst>
            <a:ext uri="{FF2B5EF4-FFF2-40B4-BE49-F238E27FC236}">
              <a16:creationId xmlns:a16="http://schemas.microsoft.com/office/drawing/2014/main" id="{00000000-0008-0000-2000-0000A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 name="166 CuadroTexto">
          <a:extLst>
            <a:ext uri="{FF2B5EF4-FFF2-40B4-BE49-F238E27FC236}">
              <a16:creationId xmlns:a16="http://schemas.microsoft.com/office/drawing/2014/main" id="{00000000-0008-0000-2000-0000A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 name="167 CuadroTexto">
          <a:extLst>
            <a:ext uri="{FF2B5EF4-FFF2-40B4-BE49-F238E27FC236}">
              <a16:creationId xmlns:a16="http://schemas.microsoft.com/office/drawing/2014/main" id="{00000000-0008-0000-2000-0000A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9" name="168 CuadroTexto">
          <a:extLst>
            <a:ext uri="{FF2B5EF4-FFF2-40B4-BE49-F238E27FC236}">
              <a16:creationId xmlns:a16="http://schemas.microsoft.com/office/drawing/2014/main" id="{00000000-0008-0000-2000-0000A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 name="169 CuadroTexto">
          <a:extLst>
            <a:ext uri="{FF2B5EF4-FFF2-40B4-BE49-F238E27FC236}">
              <a16:creationId xmlns:a16="http://schemas.microsoft.com/office/drawing/2014/main" id="{00000000-0008-0000-2000-0000A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 name="170 CuadroTexto">
          <a:extLst>
            <a:ext uri="{FF2B5EF4-FFF2-40B4-BE49-F238E27FC236}">
              <a16:creationId xmlns:a16="http://schemas.microsoft.com/office/drawing/2014/main" id="{00000000-0008-0000-2000-0000A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 name="171 CuadroTexto">
          <a:extLst>
            <a:ext uri="{FF2B5EF4-FFF2-40B4-BE49-F238E27FC236}">
              <a16:creationId xmlns:a16="http://schemas.microsoft.com/office/drawing/2014/main" id="{00000000-0008-0000-2000-0000A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 name="172 CuadroTexto">
          <a:extLst>
            <a:ext uri="{FF2B5EF4-FFF2-40B4-BE49-F238E27FC236}">
              <a16:creationId xmlns:a16="http://schemas.microsoft.com/office/drawing/2014/main" id="{00000000-0008-0000-2000-0000A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 name="173 CuadroTexto">
          <a:extLst>
            <a:ext uri="{FF2B5EF4-FFF2-40B4-BE49-F238E27FC236}">
              <a16:creationId xmlns:a16="http://schemas.microsoft.com/office/drawing/2014/main" id="{00000000-0008-0000-2000-0000A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 name="174 CuadroTexto">
          <a:extLst>
            <a:ext uri="{FF2B5EF4-FFF2-40B4-BE49-F238E27FC236}">
              <a16:creationId xmlns:a16="http://schemas.microsoft.com/office/drawing/2014/main" id="{00000000-0008-0000-2000-0000A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 name="175 CuadroTexto">
          <a:extLst>
            <a:ext uri="{FF2B5EF4-FFF2-40B4-BE49-F238E27FC236}">
              <a16:creationId xmlns:a16="http://schemas.microsoft.com/office/drawing/2014/main" id="{00000000-0008-0000-2000-0000B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 name="176 CuadroTexto">
          <a:extLst>
            <a:ext uri="{FF2B5EF4-FFF2-40B4-BE49-F238E27FC236}">
              <a16:creationId xmlns:a16="http://schemas.microsoft.com/office/drawing/2014/main" id="{00000000-0008-0000-2000-0000B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 name="177 CuadroTexto">
          <a:extLst>
            <a:ext uri="{FF2B5EF4-FFF2-40B4-BE49-F238E27FC236}">
              <a16:creationId xmlns:a16="http://schemas.microsoft.com/office/drawing/2014/main" id="{00000000-0008-0000-2000-0000B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 name="178 CuadroTexto">
          <a:extLst>
            <a:ext uri="{FF2B5EF4-FFF2-40B4-BE49-F238E27FC236}">
              <a16:creationId xmlns:a16="http://schemas.microsoft.com/office/drawing/2014/main" id="{00000000-0008-0000-2000-0000B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 name="179 CuadroTexto">
          <a:extLst>
            <a:ext uri="{FF2B5EF4-FFF2-40B4-BE49-F238E27FC236}">
              <a16:creationId xmlns:a16="http://schemas.microsoft.com/office/drawing/2014/main" id="{00000000-0008-0000-2000-0000B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 name="180 CuadroTexto">
          <a:extLst>
            <a:ext uri="{FF2B5EF4-FFF2-40B4-BE49-F238E27FC236}">
              <a16:creationId xmlns:a16="http://schemas.microsoft.com/office/drawing/2014/main" id="{00000000-0008-0000-2000-0000B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 name="181 CuadroTexto">
          <a:extLst>
            <a:ext uri="{FF2B5EF4-FFF2-40B4-BE49-F238E27FC236}">
              <a16:creationId xmlns:a16="http://schemas.microsoft.com/office/drawing/2014/main" id="{00000000-0008-0000-2000-0000B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 name="182 CuadroTexto">
          <a:extLst>
            <a:ext uri="{FF2B5EF4-FFF2-40B4-BE49-F238E27FC236}">
              <a16:creationId xmlns:a16="http://schemas.microsoft.com/office/drawing/2014/main" id="{00000000-0008-0000-2000-0000B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4" name="183 CuadroTexto">
          <a:extLst>
            <a:ext uri="{FF2B5EF4-FFF2-40B4-BE49-F238E27FC236}">
              <a16:creationId xmlns:a16="http://schemas.microsoft.com/office/drawing/2014/main" id="{00000000-0008-0000-2000-0000B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 name="184 CuadroTexto">
          <a:extLst>
            <a:ext uri="{FF2B5EF4-FFF2-40B4-BE49-F238E27FC236}">
              <a16:creationId xmlns:a16="http://schemas.microsoft.com/office/drawing/2014/main" id="{00000000-0008-0000-2000-0000B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 name="185 CuadroTexto">
          <a:extLst>
            <a:ext uri="{FF2B5EF4-FFF2-40B4-BE49-F238E27FC236}">
              <a16:creationId xmlns:a16="http://schemas.microsoft.com/office/drawing/2014/main" id="{00000000-0008-0000-2000-0000B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 name="186 CuadroTexto">
          <a:extLst>
            <a:ext uri="{FF2B5EF4-FFF2-40B4-BE49-F238E27FC236}">
              <a16:creationId xmlns:a16="http://schemas.microsoft.com/office/drawing/2014/main" id="{00000000-0008-0000-2000-0000B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 name="187 CuadroTexto">
          <a:extLst>
            <a:ext uri="{FF2B5EF4-FFF2-40B4-BE49-F238E27FC236}">
              <a16:creationId xmlns:a16="http://schemas.microsoft.com/office/drawing/2014/main" id="{00000000-0008-0000-2000-0000B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 name="188 CuadroTexto">
          <a:extLst>
            <a:ext uri="{FF2B5EF4-FFF2-40B4-BE49-F238E27FC236}">
              <a16:creationId xmlns:a16="http://schemas.microsoft.com/office/drawing/2014/main" id="{00000000-0008-0000-2000-0000B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 name="189 CuadroTexto">
          <a:extLst>
            <a:ext uri="{FF2B5EF4-FFF2-40B4-BE49-F238E27FC236}">
              <a16:creationId xmlns:a16="http://schemas.microsoft.com/office/drawing/2014/main" id="{00000000-0008-0000-2000-0000B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 name="190 CuadroTexto">
          <a:extLst>
            <a:ext uri="{FF2B5EF4-FFF2-40B4-BE49-F238E27FC236}">
              <a16:creationId xmlns:a16="http://schemas.microsoft.com/office/drawing/2014/main" id="{00000000-0008-0000-2000-0000B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 name="191 CuadroTexto">
          <a:extLst>
            <a:ext uri="{FF2B5EF4-FFF2-40B4-BE49-F238E27FC236}">
              <a16:creationId xmlns:a16="http://schemas.microsoft.com/office/drawing/2014/main" id="{00000000-0008-0000-2000-0000C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 name="192 CuadroTexto">
          <a:extLst>
            <a:ext uri="{FF2B5EF4-FFF2-40B4-BE49-F238E27FC236}">
              <a16:creationId xmlns:a16="http://schemas.microsoft.com/office/drawing/2014/main" id="{00000000-0008-0000-2000-0000C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 name="193 CuadroTexto">
          <a:extLst>
            <a:ext uri="{FF2B5EF4-FFF2-40B4-BE49-F238E27FC236}">
              <a16:creationId xmlns:a16="http://schemas.microsoft.com/office/drawing/2014/main" id="{00000000-0008-0000-2000-0000C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 name="194 CuadroTexto">
          <a:extLst>
            <a:ext uri="{FF2B5EF4-FFF2-40B4-BE49-F238E27FC236}">
              <a16:creationId xmlns:a16="http://schemas.microsoft.com/office/drawing/2014/main" id="{00000000-0008-0000-2000-0000C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 name="195 CuadroTexto">
          <a:extLst>
            <a:ext uri="{FF2B5EF4-FFF2-40B4-BE49-F238E27FC236}">
              <a16:creationId xmlns:a16="http://schemas.microsoft.com/office/drawing/2014/main" id="{00000000-0008-0000-2000-0000C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 name="196 CuadroTexto">
          <a:extLst>
            <a:ext uri="{FF2B5EF4-FFF2-40B4-BE49-F238E27FC236}">
              <a16:creationId xmlns:a16="http://schemas.microsoft.com/office/drawing/2014/main" id="{00000000-0008-0000-2000-0000C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 name="197 CuadroTexto">
          <a:extLst>
            <a:ext uri="{FF2B5EF4-FFF2-40B4-BE49-F238E27FC236}">
              <a16:creationId xmlns:a16="http://schemas.microsoft.com/office/drawing/2014/main" id="{00000000-0008-0000-2000-0000C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 name="198 CuadroTexto">
          <a:extLst>
            <a:ext uri="{FF2B5EF4-FFF2-40B4-BE49-F238E27FC236}">
              <a16:creationId xmlns:a16="http://schemas.microsoft.com/office/drawing/2014/main" id="{00000000-0008-0000-2000-0000C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 name="199 CuadroTexto">
          <a:extLst>
            <a:ext uri="{FF2B5EF4-FFF2-40B4-BE49-F238E27FC236}">
              <a16:creationId xmlns:a16="http://schemas.microsoft.com/office/drawing/2014/main" id="{00000000-0008-0000-2000-0000C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1" name="200 CuadroTexto">
          <a:extLst>
            <a:ext uri="{FF2B5EF4-FFF2-40B4-BE49-F238E27FC236}">
              <a16:creationId xmlns:a16="http://schemas.microsoft.com/office/drawing/2014/main" id="{00000000-0008-0000-2000-0000C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 name="201 CuadroTexto">
          <a:extLst>
            <a:ext uri="{FF2B5EF4-FFF2-40B4-BE49-F238E27FC236}">
              <a16:creationId xmlns:a16="http://schemas.microsoft.com/office/drawing/2014/main" id="{00000000-0008-0000-2000-0000C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 name="202 CuadroTexto">
          <a:extLst>
            <a:ext uri="{FF2B5EF4-FFF2-40B4-BE49-F238E27FC236}">
              <a16:creationId xmlns:a16="http://schemas.microsoft.com/office/drawing/2014/main" id="{00000000-0008-0000-2000-0000C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4" name="203 CuadroTexto">
          <a:extLst>
            <a:ext uri="{FF2B5EF4-FFF2-40B4-BE49-F238E27FC236}">
              <a16:creationId xmlns:a16="http://schemas.microsoft.com/office/drawing/2014/main" id="{00000000-0008-0000-2000-0000C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5" name="204 CuadroTexto">
          <a:extLst>
            <a:ext uri="{FF2B5EF4-FFF2-40B4-BE49-F238E27FC236}">
              <a16:creationId xmlns:a16="http://schemas.microsoft.com/office/drawing/2014/main" id="{00000000-0008-0000-2000-0000C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6" name="205 CuadroTexto">
          <a:extLst>
            <a:ext uri="{FF2B5EF4-FFF2-40B4-BE49-F238E27FC236}">
              <a16:creationId xmlns:a16="http://schemas.microsoft.com/office/drawing/2014/main" id="{00000000-0008-0000-2000-0000C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7" name="206 CuadroTexto">
          <a:extLst>
            <a:ext uri="{FF2B5EF4-FFF2-40B4-BE49-F238E27FC236}">
              <a16:creationId xmlns:a16="http://schemas.microsoft.com/office/drawing/2014/main" id="{00000000-0008-0000-2000-0000C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8" name="207 CuadroTexto">
          <a:extLst>
            <a:ext uri="{FF2B5EF4-FFF2-40B4-BE49-F238E27FC236}">
              <a16:creationId xmlns:a16="http://schemas.microsoft.com/office/drawing/2014/main" id="{00000000-0008-0000-2000-0000D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9" name="208 CuadroTexto">
          <a:extLst>
            <a:ext uri="{FF2B5EF4-FFF2-40B4-BE49-F238E27FC236}">
              <a16:creationId xmlns:a16="http://schemas.microsoft.com/office/drawing/2014/main" id="{00000000-0008-0000-2000-0000D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0" name="209 CuadroTexto">
          <a:extLst>
            <a:ext uri="{FF2B5EF4-FFF2-40B4-BE49-F238E27FC236}">
              <a16:creationId xmlns:a16="http://schemas.microsoft.com/office/drawing/2014/main" id="{00000000-0008-0000-2000-0000D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1" name="210 CuadroTexto">
          <a:extLst>
            <a:ext uri="{FF2B5EF4-FFF2-40B4-BE49-F238E27FC236}">
              <a16:creationId xmlns:a16="http://schemas.microsoft.com/office/drawing/2014/main" id="{00000000-0008-0000-2000-0000D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2" name="211 CuadroTexto">
          <a:extLst>
            <a:ext uri="{FF2B5EF4-FFF2-40B4-BE49-F238E27FC236}">
              <a16:creationId xmlns:a16="http://schemas.microsoft.com/office/drawing/2014/main" id="{00000000-0008-0000-2000-0000D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3" name="212 CuadroTexto">
          <a:extLst>
            <a:ext uri="{FF2B5EF4-FFF2-40B4-BE49-F238E27FC236}">
              <a16:creationId xmlns:a16="http://schemas.microsoft.com/office/drawing/2014/main" id="{00000000-0008-0000-2000-0000D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4" name="213 CuadroTexto">
          <a:extLst>
            <a:ext uri="{FF2B5EF4-FFF2-40B4-BE49-F238E27FC236}">
              <a16:creationId xmlns:a16="http://schemas.microsoft.com/office/drawing/2014/main" id="{00000000-0008-0000-2000-0000D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5" name="214 CuadroTexto">
          <a:extLst>
            <a:ext uri="{FF2B5EF4-FFF2-40B4-BE49-F238E27FC236}">
              <a16:creationId xmlns:a16="http://schemas.microsoft.com/office/drawing/2014/main" id="{00000000-0008-0000-2000-0000D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6" name="215 CuadroTexto">
          <a:extLst>
            <a:ext uri="{FF2B5EF4-FFF2-40B4-BE49-F238E27FC236}">
              <a16:creationId xmlns:a16="http://schemas.microsoft.com/office/drawing/2014/main" id="{00000000-0008-0000-2000-0000D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7" name="216 CuadroTexto">
          <a:extLst>
            <a:ext uri="{FF2B5EF4-FFF2-40B4-BE49-F238E27FC236}">
              <a16:creationId xmlns:a16="http://schemas.microsoft.com/office/drawing/2014/main" id="{00000000-0008-0000-2000-0000D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8" name="217 CuadroTexto">
          <a:extLst>
            <a:ext uri="{FF2B5EF4-FFF2-40B4-BE49-F238E27FC236}">
              <a16:creationId xmlns:a16="http://schemas.microsoft.com/office/drawing/2014/main" id="{00000000-0008-0000-2000-0000D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9" name="218 CuadroTexto">
          <a:extLst>
            <a:ext uri="{FF2B5EF4-FFF2-40B4-BE49-F238E27FC236}">
              <a16:creationId xmlns:a16="http://schemas.microsoft.com/office/drawing/2014/main" id="{00000000-0008-0000-2000-0000D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0" name="219 CuadroTexto">
          <a:extLst>
            <a:ext uri="{FF2B5EF4-FFF2-40B4-BE49-F238E27FC236}">
              <a16:creationId xmlns:a16="http://schemas.microsoft.com/office/drawing/2014/main" id="{00000000-0008-0000-2000-0000D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1" name="220 CuadroTexto">
          <a:extLst>
            <a:ext uri="{FF2B5EF4-FFF2-40B4-BE49-F238E27FC236}">
              <a16:creationId xmlns:a16="http://schemas.microsoft.com/office/drawing/2014/main" id="{00000000-0008-0000-2000-0000D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 name="221 CuadroTexto">
          <a:extLst>
            <a:ext uri="{FF2B5EF4-FFF2-40B4-BE49-F238E27FC236}">
              <a16:creationId xmlns:a16="http://schemas.microsoft.com/office/drawing/2014/main" id="{00000000-0008-0000-2000-0000D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 name="222 CuadroTexto">
          <a:extLst>
            <a:ext uri="{FF2B5EF4-FFF2-40B4-BE49-F238E27FC236}">
              <a16:creationId xmlns:a16="http://schemas.microsoft.com/office/drawing/2014/main" id="{00000000-0008-0000-2000-0000D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 name="223 CuadroTexto">
          <a:extLst>
            <a:ext uri="{FF2B5EF4-FFF2-40B4-BE49-F238E27FC236}">
              <a16:creationId xmlns:a16="http://schemas.microsoft.com/office/drawing/2014/main" id="{00000000-0008-0000-2000-0000E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 name="224 CuadroTexto">
          <a:extLst>
            <a:ext uri="{FF2B5EF4-FFF2-40B4-BE49-F238E27FC236}">
              <a16:creationId xmlns:a16="http://schemas.microsoft.com/office/drawing/2014/main" id="{00000000-0008-0000-2000-0000E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 name="225 CuadroTexto">
          <a:extLst>
            <a:ext uri="{FF2B5EF4-FFF2-40B4-BE49-F238E27FC236}">
              <a16:creationId xmlns:a16="http://schemas.microsoft.com/office/drawing/2014/main" id="{00000000-0008-0000-2000-0000E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 name="226 CuadroTexto">
          <a:extLst>
            <a:ext uri="{FF2B5EF4-FFF2-40B4-BE49-F238E27FC236}">
              <a16:creationId xmlns:a16="http://schemas.microsoft.com/office/drawing/2014/main" id="{00000000-0008-0000-2000-0000E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 name="227 CuadroTexto">
          <a:extLst>
            <a:ext uri="{FF2B5EF4-FFF2-40B4-BE49-F238E27FC236}">
              <a16:creationId xmlns:a16="http://schemas.microsoft.com/office/drawing/2014/main" id="{00000000-0008-0000-2000-0000E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 name="228 CuadroTexto">
          <a:extLst>
            <a:ext uri="{FF2B5EF4-FFF2-40B4-BE49-F238E27FC236}">
              <a16:creationId xmlns:a16="http://schemas.microsoft.com/office/drawing/2014/main" id="{00000000-0008-0000-2000-0000E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 name="229 CuadroTexto">
          <a:extLst>
            <a:ext uri="{FF2B5EF4-FFF2-40B4-BE49-F238E27FC236}">
              <a16:creationId xmlns:a16="http://schemas.microsoft.com/office/drawing/2014/main" id="{00000000-0008-0000-2000-0000E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 name="230 CuadroTexto">
          <a:extLst>
            <a:ext uri="{FF2B5EF4-FFF2-40B4-BE49-F238E27FC236}">
              <a16:creationId xmlns:a16="http://schemas.microsoft.com/office/drawing/2014/main" id="{00000000-0008-0000-2000-0000E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 name="231 CuadroTexto">
          <a:extLst>
            <a:ext uri="{FF2B5EF4-FFF2-40B4-BE49-F238E27FC236}">
              <a16:creationId xmlns:a16="http://schemas.microsoft.com/office/drawing/2014/main" id="{00000000-0008-0000-2000-0000E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 name="232 CuadroTexto">
          <a:extLst>
            <a:ext uri="{FF2B5EF4-FFF2-40B4-BE49-F238E27FC236}">
              <a16:creationId xmlns:a16="http://schemas.microsoft.com/office/drawing/2014/main" id="{00000000-0008-0000-2000-0000E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 name="233 CuadroTexto">
          <a:extLst>
            <a:ext uri="{FF2B5EF4-FFF2-40B4-BE49-F238E27FC236}">
              <a16:creationId xmlns:a16="http://schemas.microsoft.com/office/drawing/2014/main" id="{00000000-0008-0000-2000-0000E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 name="234 CuadroTexto">
          <a:extLst>
            <a:ext uri="{FF2B5EF4-FFF2-40B4-BE49-F238E27FC236}">
              <a16:creationId xmlns:a16="http://schemas.microsoft.com/office/drawing/2014/main" id="{00000000-0008-0000-2000-0000E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6" name="235 CuadroTexto">
          <a:extLst>
            <a:ext uri="{FF2B5EF4-FFF2-40B4-BE49-F238E27FC236}">
              <a16:creationId xmlns:a16="http://schemas.microsoft.com/office/drawing/2014/main" id="{00000000-0008-0000-2000-0000E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 name="236 CuadroTexto">
          <a:extLst>
            <a:ext uri="{FF2B5EF4-FFF2-40B4-BE49-F238E27FC236}">
              <a16:creationId xmlns:a16="http://schemas.microsoft.com/office/drawing/2014/main" id="{00000000-0008-0000-2000-0000E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 name="237 CuadroTexto">
          <a:extLst>
            <a:ext uri="{FF2B5EF4-FFF2-40B4-BE49-F238E27FC236}">
              <a16:creationId xmlns:a16="http://schemas.microsoft.com/office/drawing/2014/main" id="{00000000-0008-0000-2000-0000E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9" name="238 CuadroTexto">
          <a:extLst>
            <a:ext uri="{FF2B5EF4-FFF2-40B4-BE49-F238E27FC236}">
              <a16:creationId xmlns:a16="http://schemas.microsoft.com/office/drawing/2014/main" id="{00000000-0008-0000-2000-0000E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 name="239 CuadroTexto">
          <a:extLst>
            <a:ext uri="{FF2B5EF4-FFF2-40B4-BE49-F238E27FC236}">
              <a16:creationId xmlns:a16="http://schemas.microsoft.com/office/drawing/2014/main" id="{00000000-0008-0000-2000-0000F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 name="240 CuadroTexto">
          <a:extLst>
            <a:ext uri="{FF2B5EF4-FFF2-40B4-BE49-F238E27FC236}">
              <a16:creationId xmlns:a16="http://schemas.microsoft.com/office/drawing/2014/main" id="{00000000-0008-0000-2000-0000F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 name="241 CuadroTexto">
          <a:extLst>
            <a:ext uri="{FF2B5EF4-FFF2-40B4-BE49-F238E27FC236}">
              <a16:creationId xmlns:a16="http://schemas.microsoft.com/office/drawing/2014/main" id="{00000000-0008-0000-2000-0000F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 name="242 CuadroTexto">
          <a:extLst>
            <a:ext uri="{FF2B5EF4-FFF2-40B4-BE49-F238E27FC236}">
              <a16:creationId xmlns:a16="http://schemas.microsoft.com/office/drawing/2014/main" id="{00000000-0008-0000-2000-0000F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 name="243 CuadroTexto">
          <a:extLst>
            <a:ext uri="{FF2B5EF4-FFF2-40B4-BE49-F238E27FC236}">
              <a16:creationId xmlns:a16="http://schemas.microsoft.com/office/drawing/2014/main" id="{00000000-0008-0000-2000-0000F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 name="244 CuadroTexto">
          <a:extLst>
            <a:ext uri="{FF2B5EF4-FFF2-40B4-BE49-F238E27FC236}">
              <a16:creationId xmlns:a16="http://schemas.microsoft.com/office/drawing/2014/main" id="{00000000-0008-0000-2000-0000F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 name="245 CuadroTexto">
          <a:extLst>
            <a:ext uri="{FF2B5EF4-FFF2-40B4-BE49-F238E27FC236}">
              <a16:creationId xmlns:a16="http://schemas.microsoft.com/office/drawing/2014/main" id="{00000000-0008-0000-2000-0000F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 name="246 CuadroTexto">
          <a:extLst>
            <a:ext uri="{FF2B5EF4-FFF2-40B4-BE49-F238E27FC236}">
              <a16:creationId xmlns:a16="http://schemas.microsoft.com/office/drawing/2014/main" id="{00000000-0008-0000-2000-0000F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 name="247 CuadroTexto">
          <a:extLst>
            <a:ext uri="{FF2B5EF4-FFF2-40B4-BE49-F238E27FC236}">
              <a16:creationId xmlns:a16="http://schemas.microsoft.com/office/drawing/2014/main" id="{00000000-0008-0000-2000-0000F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 name="248 CuadroTexto">
          <a:extLst>
            <a:ext uri="{FF2B5EF4-FFF2-40B4-BE49-F238E27FC236}">
              <a16:creationId xmlns:a16="http://schemas.microsoft.com/office/drawing/2014/main" id="{00000000-0008-0000-2000-0000F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 name="249 CuadroTexto">
          <a:extLst>
            <a:ext uri="{FF2B5EF4-FFF2-40B4-BE49-F238E27FC236}">
              <a16:creationId xmlns:a16="http://schemas.microsoft.com/office/drawing/2014/main" id="{00000000-0008-0000-2000-0000F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 name="250 CuadroTexto">
          <a:extLst>
            <a:ext uri="{FF2B5EF4-FFF2-40B4-BE49-F238E27FC236}">
              <a16:creationId xmlns:a16="http://schemas.microsoft.com/office/drawing/2014/main" id="{00000000-0008-0000-2000-0000F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 name="251 CuadroTexto">
          <a:extLst>
            <a:ext uri="{FF2B5EF4-FFF2-40B4-BE49-F238E27FC236}">
              <a16:creationId xmlns:a16="http://schemas.microsoft.com/office/drawing/2014/main" id="{00000000-0008-0000-2000-0000F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 name="252 CuadroTexto">
          <a:extLst>
            <a:ext uri="{FF2B5EF4-FFF2-40B4-BE49-F238E27FC236}">
              <a16:creationId xmlns:a16="http://schemas.microsoft.com/office/drawing/2014/main" id="{00000000-0008-0000-2000-0000F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4" name="253 CuadroTexto">
          <a:extLst>
            <a:ext uri="{FF2B5EF4-FFF2-40B4-BE49-F238E27FC236}">
              <a16:creationId xmlns:a16="http://schemas.microsoft.com/office/drawing/2014/main" id="{00000000-0008-0000-2000-0000F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 name="254 CuadroTexto">
          <a:extLst>
            <a:ext uri="{FF2B5EF4-FFF2-40B4-BE49-F238E27FC236}">
              <a16:creationId xmlns:a16="http://schemas.microsoft.com/office/drawing/2014/main" id="{00000000-0008-0000-2000-0000F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 name="255 CuadroTexto">
          <a:extLst>
            <a:ext uri="{FF2B5EF4-FFF2-40B4-BE49-F238E27FC236}">
              <a16:creationId xmlns:a16="http://schemas.microsoft.com/office/drawing/2014/main" id="{00000000-0008-0000-2000-00000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 name="256 CuadroTexto">
          <a:extLst>
            <a:ext uri="{FF2B5EF4-FFF2-40B4-BE49-F238E27FC236}">
              <a16:creationId xmlns:a16="http://schemas.microsoft.com/office/drawing/2014/main" id="{00000000-0008-0000-2000-00000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 name="257 CuadroTexto">
          <a:extLst>
            <a:ext uri="{FF2B5EF4-FFF2-40B4-BE49-F238E27FC236}">
              <a16:creationId xmlns:a16="http://schemas.microsoft.com/office/drawing/2014/main" id="{00000000-0008-0000-2000-00000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 name="258 CuadroTexto">
          <a:extLst>
            <a:ext uri="{FF2B5EF4-FFF2-40B4-BE49-F238E27FC236}">
              <a16:creationId xmlns:a16="http://schemas.microsoft.com/office/drawing/2014/main" id="{00000000-0008-0000-2000-00000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 name="259 CuadroTexto">
          <a:extLst>
            <a:ext uri="{FF2B5EF4-FFF2-40B4-BE49-F238E27FC236}">
              <a16:creationId xmlns:a16="http://schemas.microsoft.com/office/drawing/2014/main" id="{00000000-0008-0000-2000-00000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 name="260 CuadroTexto">
          <a:extLst>
            <a:ext uri="{FF2B5EF4-FFF2-40B4-BE49-F238E27FC236}">
              <a16:creationId xmlns:a16="http://schemas.microsoft.com/office/drawing/2014/main" id="{00000000-0008-0000-2000-00000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 name="261 CuadroTexto">
          <a:extLst>
            <a:ext uri="{FF2B5EF4-FFF2-40B4-BE49-F238E27FC236}">
              <a16:creationId xmlns:a16="http://schemas.microsoft.com/office/drawing/2014/main" id="{00000000-0008-0000-2000-00000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 name="262 CuadroTexto">
          <a:extLst>
            <a:ext uri="{FF2B5EF4-FFF2-40B4-BE49-F238E27FC236}">
              <a16:creationId xmlns:a16="http://schemas.microsoft.com/office/drawing/2014/main" id="{00000000-0008-0000-2000-00000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 name="263 CuadroTexto">
          <a:extLst>
            <a:ext uri="{FF2B5EF4-FFF2-40B4-BE49-F238E27FC236}">
              <a16:creationId xmlns:a16="http://schemas.microsoft.com/office/drawing/2014/main" id="{00000000-0008-0000-2000-00000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 name="264 CuadroTexto">
          <a:extLst>
            <a:ext uri="{FF2B5EF4-FFF2-40B4-BE49-F238E27FC236}">
              <a16:creationId xmlns:a16="http://schemas.microsoft.com/office/drawing/2014/main" id="{00000000-0008-0000-2000-00000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 name="265 CuadroTexto">
          <a:extLst>
            <a:ext uri="{FF2B5EF4-FFF2-40B4-BE49-F238E27FC236}">
              <a16:creationId xmlns:a16="http://schemas.microsoft.com/office/drawing/2014/main" id="{00000000-0008-0000-2000-00000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 name="266 CuadroTexto">
          <a:extLst>
            <a:ext uri="{FF2B5EF4-FFF2-40B4-BE49-F238E27FC236}">
              <a16:creationId xmlns:a16="http://schemas.microsoft.com/office/drawing/2014/main" id="{00000000-0008-0000-2000-00000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 name="267 CuadroTexto">
          <a:extLst>
            <a:ext uri="{FF2B5EF4-FFF2-40B4-BE49-F238E27FC236}">
              <a16:creationId xmlns:a16="http://schemas.microsoft.com/office/drawing/2014/main" id="{00000000-0008-0000-2000-00000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69" name="268 CuadroTexto">
          <a:extLst>
            <a:ext uri="{FF2B5EF4-FFF2-40B4-BE49-F238E27FC236}">
              <a16:creationId xmlns:a16="http://schemas.microsoft.com/office/drawing/2014/main" id="{00000000-0008-0000-2000-00000D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0" name="269 CuadroTexto">
          <a:extLst>
            <a:ext uri="{FF2B5EF4-FFF2-40B4-BE49-F238E27FC236}">
              <a16:creationId xmlns:a16="http://schemas.microsoft.com/office/drawing/2014/main" id="{00000000-0008-0000-2000-00000E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1" name="270 CuadroTexto">
          <a:extLst>
            <a:ext uri="{FF2B5EF4-FFF2-40B4-BE49-F238E27FC236}">
              <a16:creationId xmlns:a16="http://schemas.microsoft.com/office/drawing/2014/main" id="{00000000-0008-0000-2000-00000F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2" name="271 CuadroTexto">
          <a:extLst>
            <a:ext uri="{FF2B5EF4-FFF2-40B4-BE49-F238E27FC236}">
              <a16:creationId xmlns:a16="http://schemas.microsoft.com/office/drawing/2014/main" id="{00000000-0008-0000-2000-000010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3" name="272 CuadroTexto">
          <a:extLst>
            <a:ext uri="{FF2B5EF4-FFF2-40B4-BE49-F238E27FC236}">
              <a16:creationId xmlns:a16="http://schemas.microsoft.com/office/drawing/2014/main" id="{00000000-0008-0000-2000-000011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4" name="273 CuadroTexto">
          <a:extLst>
            <a:ext uri="{FF2B5EF4-FFF2-40B4-BE49-F238E27FC236}">
              <a16:creationId xmlns:a16="http://schemas.microsoft.com/office/drawing/2014/main" id="{00000000-0008-0000-2000-000012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5" name="274 CuadroTexto">
          <a:extLst>
            <a:ext uri="{FF2B5EF4-FFF2-40B4-BE49-F238E27FC236}">
              <a16:creationId xmlns:a16="http://schemas.microsoft.com/office/drawing/2014/main" id="{00000000-0008-0000-2000-000013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6" name="275 CuadroTexto">
          <a:extLst>
            <a:ext uri="{FF2B5EF4-FFF2-40B4-BE49-F238E27FC236}">
              <a16:creationId xmlns:a16="http://schemas.microsoft.com/office/drawing/2014/main" id="{00000000-0008-0000-2000-000014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7" name="276 CuadroTexto">
          <a:extLst>
            <a:ext uri="{FF2B5EF4-FFF2-40B4-BE49-F238E27FC236}">
              <a16:creationId xmlns:a16="http://schemas.microsoft.com/office/drawing/2014/main" id="{00000000-0008-0000-2000-000015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8" name="277 CuadroTexto">
          <a:extLst>
            <a:ext uri="{FF2B5EF4-FFF2-40B4-BE49-F238E27FC236}">
              <a16:creationId xmlns:a16="http://schemas.microsoft.com/office/drawing/2014/main" id="{00000000-0008-0000-2000-000016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9" name="278 CuadroTexto">
          <a:extLst>
            <a:ext uri="{FF2B5EF4-FFF2-40B4-BE49-F238E27FC236}">
              <a16:creationId xmlns:a16="http://schemas.microsoft.com/office/drawing/2014/main" id="{00000000-0008-0000-2000-000017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0" name="279 CuadroTexto">
          <a:extLst>
            <a:ext uri="{FF2B5EF4-FFF2-40B4-BE49-F238E27FC236}">
              <a16:creationId xmlns:a16="http://schemas.microsoft.com/office/drawing/2014/main" id="{00000000-0008-0000-2000-000018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1" name="280 CuadroTexto">
          <a:extLst>
            <a:ext uri="{FF2B5EF4-FFF2-40B4-BE49-F238E27FC236}">
              <a16:creationId xmlns:a16="http://schemas.microsoft.com/office/drawing/2014/main" id="{00000000-0008-0000-2000-000019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2" name="281 CuadroTexto">
          <a:extLst>
            <a:ext uri="{FF2B5EF4-FFF2-40B4-BE49-F238E27FC236}">
              <a16:creationId xmlns:a16="http://schemas.microsoft.com/office/drawing/2014/main" id="{00000000-0008-0000-2000-00001A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3" name="282 CuadroTexto">
          <a:extLst>
            <a:ext uri="{FF2B5EF4-FFF2-40B4-BE49-F238E27FC236}">
              <a16:creationId xmlns:a16="http://schemas.microsoft.com/office/drawing/2014/main" id="{00000000-0008-0000-2000-00001B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4" name="283 CuadroTexto">
          <a:extLst>
            <a:ext uri="{FF2B5EF4-FFF2-40B4-BE49-F238E27FC236}">
              <a16:creationId xmlns:a16="http://schemas.microsoft.com/office/drawing/2014/main" id="{00000000-0008-0000-2000-00001C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5" name="284 CuadroTexto">
          <a:extLst>
            <a:ext uri="{FF2B5EF4-FFF2-40B4-BE49-F238E27FC236}">
              <a16:creationId xmlns:a16="http://schemas.microsoft.com/office/drawing/2014/main" id="{00000000-0008-0000-2000-00001D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86" name="285 CuadroTexto">
          <a:extLst>
            <a:ext uri="{FF2B5EF4-FFF2-40B4-BE49-F238E27FC236}">
              <a16:creationId xmlns:a16="http://schemas.microsoft.com/office/drawing/2014/main" id="{00000000-0008-0000-2000-00001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 name="286 CuadroTexto">
          <a:extLst>
            <a:ext uri="{FF2B5EF4-FFF2-40B4-BE49-F238E27FC236}">
              <a16:creationId xmlns:a16="http://schemas.microsoft.com/office/drawing/2014/main" id="{00000000-0008-0000-2000-00001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 name="287 CuadroTexto">
          <a:extLst>
            <a:ext uri="{FF2B5EF4-FFF2-40B4-BE49-F238E27FC236}">
              <a16:creationId xmlns:a16="http://schemas.microsoft.com/office/drawing/2014/main" id="{00000000-0008-0000-2000-00002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 name="288 CuadroTexto">
          <a:extLst>
            <a:ext uri="{FF2B5EF4-FFF2-40B4-BE49-F238E27FC236}">
              <a16:creationId xmlns:a16="http://schemas.microsoft.com/office/drawing/2014/main" id="{00000000-0008-0000-2000-00002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 name="289 CuadroTexto">
          <a:extLst>
            <a:ext uri="{FF2B5EF4-FFF2-40B4-BE49-F238E27FC236}">
              <a16:creationId xmlns:a16="http://schemas.microsoft.com/office/drawing/2014/main" id="{00000000-0008-0000-2000-00002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 name="290 CuadroTexto">
          <a:extLst>
            <a:ext uri="{FF2B5EF4-FFF2-40B4-BE49-F238E27FC236}">
              <a16:creationId xmlns:a16="http://schemas.microsoft.com/office/drawing/2014/main" id="{00000000-0008-0000-2000-00002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 name="291 CuadroTexto">
          <a:extLst>
            <a:ext uri="{FF2B5EF4-FFF2-40B4-BE49-F238E27FC236}">
              <a16:creationId xmlns:a16="http://schemas.microsoft.com/office/drawing/2014/main" id="{00000000-0008-0000-2000-00002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 name="292 CuadroTexto">
          <a:extLst>
            <a:ext uri="{FF2B5EF4-FFF2-40B4-BE49-F238E27FC236}">
              <a16:creationId xmlns:a16="http://schemas.microsoft.com/office/drawing/2014/main" id="{00000000-0008-0000-2000-00002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 name="293 CuadroTexto">
          <a:extLst>
            <a:ext uri="{FF2B5EF4-FFF2-40B4-BE49-F238E27FC236}">
              <a16:creationId xmlns:a16="http://schemas.microsoft.com/office/drawing/2014/main" id="{00000000-0008-0000-2000-00002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 name="294 CuadroTexto">
          <a:extLst>
            <a:ext uri="{FF2B5EF4-FFF2-40B4-BE49-F238E27FC236}">
              <a16:creationId xmlns:a16="http://schemas.microsoft.com/office/drawing/2014/main" id="{00000000-0008-0000-2000-00002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 name="295 CuadroTexto">
          <a:extLst>
            <a:ext uri="{FF2B5EF4-FFF2-40B4-BE49-F238E27FC236}">
              <a16:creationId xmlns:a16="http://schemas.microsoft.com/office/drawing/2014/main" id="{00000000-0008-0000-2000-00002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 name="296 CuadroTexto">
          <a:extLst>
            <a:ext uri="{FF2B5EF4-FFF2-40B4-BE49-F238E27FC236}">
              <a16:creationId xmlns:a16="http://schemas.microsoft.com/office/drawing/2014/main" id="{00000000-0008-0000-2000-00002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98" name="301 CuadroTexto">
          <a:extLst>
            <a:ext uri="{FF2B5EF4-FFF2-40B4-BE49-F238E27FC236}">
              <a16:creationId xmlns:a16="http://schemas.microsoft.com/office/drawing/2014/main" id="{00000000-0008-0000-2000-00002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99" name="302 CuadroTexto">
          <a:extLst>
            <a:ext uri="{FF2B5EF4-FFF2-40B4-BE49-F238E27FC236}">
              <a16:creationId xmlns:a16="http://schemas.microsoft.com/office/drawing/2014/main" id="{00000000-0008-0000-2000-00002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0" name="307 CuadroTexto">
          <a:extLst>
            <a:ext uri="{FF2B5EF4-FFF2-40B4-BE49-F238E27FC236}">
              <a16:creationId xmlns:a16="http://schemas.microsoft.com/office/drawing/2014/main" id="{00000000-0008-0000-2000-00002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1" name="308 CuadroTexto">
          <a:extLst>
            <a:ext uri="{FF2B5EF4-FFF2-40B4-BE49-F238E27FC236}">
              <a16:creationId xmlns:a16="http://schemas.microsoft.com/office/drawing/2014/main" id="{00000000-0008-0000-2000-00002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2" name="309 CuadroTexto">
          <a:extLst>
            <a:ext uri="{FF2B5EF4-FFF2-40B4-BE49-F238E27FC236}">
              <a16:creationId xmlns:a16="http://schemas.microsoft.com/office/drawing/2014/main" id="{00000000-0008-0000-2000-00002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3" name="310 CuadroTexto">
          <a:extLst>
            <a:ext uri="{FF2B5EF4-FFF2-40B4-BE49-F238E27FC236}">
              <a16:creationId xmlns:a16="http://schemas.microsoft.com/office/drawing/2014/main" id="{00000000-0008-0000-2000-00002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4" name="311 CuadroTexto">
          <a:extLst>
            <a:ext uri="{FF2B5EF4-FFF2-40B4-BE49-F238E27FC236}">
              <a16:creationId xmlns:a16="http://schemas.microsoft.com/office/drawing/2014/main" id="{00000000-0008-0000-2000-00003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5" name="312 CuadroTexto">
          <a:extLst>
            <a:ext uri="{FF2B5EF4-FFF2-40B4-BE49-F238E27FC236}">
              <a16:creationId xmlns:a16="http://schemas.microsoft.com/office/drawing/2014/main" id="{00000000-0008-0000-2000-00003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6" name="313 CuadroTexto">
          <a:extLst>
            <a:ext uri="{FF2B5EF4-FFF2-40B4-BE49-F238E27FC236}">
              <a16:creationId xmlns:a16="http://schemas.microsoft.com/office/drawing/2014/main" id="{00000000-0008-0000-2000-00003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7" name="314 CuadroTexto">
          <a:extLst>
            <a:ext uri="{FF2B5EF4-FFF2-40B4-BE49-F238E27FC236}">
              <a16:creationId xmlns:a16="http://schemas.microsoft.com/office/drawing/2014/main" id="{00000000-0008-0000-2000-00003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8" name="315 CuadroTexto">
          <a:extLst>
            <a:ext uri="{FF2B5EF4-FFF2-40B4-BE49-F238E27FC236}">
              <a16:creationId xmlns:a16="http://schemas.microsoft.com/office/drawing/2014/main" id="{00000000-0008-0000-2000-00003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9" name="316 CuadroTexto">
          <a:extLst>
            <a:ext uri="{FF2B5EF4-FFF2-40B4-BE49-F238E27FC236}">
              <a16:creationId xmlns:a16="http://schemas.microsoft.com/office/drawing/2014/main" id="{00000000-0008-0000-2000-00003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0" name="317 CuadroTexto">
          <a:extLst>
            <a:ext uri="{FF2B5EF4-FFF2-40B4-BE49-F238E27FC236}">
              <a16:creationId xmlns:a16="http://schemas.microsoft.com/office/drawing/2014/main" id="{00000000-0008-0000-2000-00003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1" name="318 CuadroTexto">
          <a:extLst>
            <a:ext uri="{FF2B5EF4-FFF2-40B4-BE49-F238E27FC236}">
              <a16:creationId xmlns:a16="http://schemas.microsoft.com/office/drawing/2014/main" id="{00000000-0008-0000-2000-00003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2" name="319 CuadroTexto">
          <a:extLst>
            <a:ext uri="{FF2B5EF4-FFF2-40B4-BE49-F238E27FC236}">
              <a16:creationId xmlns:a16="http://schemas.microsoft.com/office/drawing/2014/main" id="{00000000-0008-0000-2000-00003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3" name="320 CuadroTexto">
          <a:extLst>
            <a:ext uri="{FF2B5EF4-FFF2-40B4-BE49-F238E27FC236}">
              <a16:creationId xmlns:a16="http://schemas.microsoft.com/office/drawing/2014/main" id="{00000000-0008-0000-2000-00003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4" name="321 CuadroTexto">
          <a:extLst>
            <a:ext uri="{FF2B5EF4-FFF2-40B4-BE49-F238E27FC236}">
              <a16:creationId xmlns:a16="http://schemas.microsoft.com/office/drawing/2014/main" id="{00000000-0008-0000-2000-00003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5" name="322 CuadroTexto">
          <a:extLst>
            <a:ext uri="{FF2B5EF4-FFF2-40B4-BE49-F238E27FC236}">
              <a16:creationId xmlns:a16="http://schemas.microsoft.com/office/drawing/2014/main" id="{00000000-0008-0000-2000-00003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6" name="323 CuadroTexto">
          <a:extLst>
            <a:ext uri="{FF2B5EF4-FFF2-40B4-BE49-F238E27FC236}">
              <a16:creationId xmlns:a16="http://schemas.microsoft.com/office/drawing/2014/main" id="{00000000-0008-0000-2000-00003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7" name="324 CuadroTexto">
          <a:extLst>
            <a:ext uri="{FF2B5EF4-FFF2-40B4-BE49-F238E27FC236}">
              <a16:creationId xmlns:a16="http://schemas.microsoft.com/office/drawing/2014/main" id="{00000000-0008-0000-2000-00003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 name="325 CuadroTexto">
          <a:extLst>
            <a:ext uri="{FF2B5EF4-FFF2-40B4-BE49-F238E27FC236}">
              <a16:creationId xmlns:a16="http://schemas.microsoft.com/office/drawing/2014/main" id="{00000000-0008-0000-2000-00003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9" name="326 CuadroTexto">
          <a:extLst>
            <a:ext uri="{FF2B5EF4-FFF2-40B4-BE49-F238E27FC236}">
              <a16:creationId xmlns:a16="http://schemas.microsoft.com/office/drawing/2014/main" id="{00000000-0008-0000-2000-00003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0" name="327 CuadroTexto">
          <a:extLst>
            <a:ext uri="{FF2B5EF4-FFF2-40B4-BE49-F238E27FC236}">
              <a16:creationId xmlns:a16="http://schemas.microsoft.com/office/drawing/2014/main" id="{00000000-0008-0000-2000-00004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1" name="328 CuadroTexto">
          <a:extLst>
            <a:ext uri="{FF2B5EF4-FFF2-40B4-BE49-F238E27FC236}">
              <a16:creationId xmlns:a16="http://schemas.microsoft.com/office/drawing/2014/main" id="{00000000-0008-0000-2000-00004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2" name="329 CuadroTexto">
          <a:extLst>
            <a:ext uri="{FF2B5EF4-FFF2-40B4-BE49-F238E27FC236}">
              <a16:creationId xmlns:a16="http://schemas.microsoft.com/office/drawing/2014/main" id="{00000000-0008-0000-2000-00004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3" name="330 CuadroTexto">
          <a:extLst>
            <a:ext uri="{FF2B5EF4-FFF2-40B4-BE49-F238E27FC236}">
              <a16:creationId xmlns:a16="http://schemas.microsoft.com/office/drawing/2014/main" id="{00000000-0008-0000-2000-00004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4" name="331 CuadroTexto">
          <a:extLst>
            <a:ext uri="{FF2B5EF4-FFF2-40B4-BE49-F238E27FC236}">
              <a16:creationId xmlns:a16="http://schemas.microsoft.com/office/drawing/2014/main" id="{00000000-0008-0000-2000-00004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5" name="332 CuadroTexto">
          <a:extLst>
            <a:ext uri="{FF2B5EF4-FFF2-40B4-BE49-F238E27FC236}">
              <a16:creationId xmlns:a16="http://schemas.microsoft.com/office/drawing/2014/main" id="{00000000-0008-0000-2000-00004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6" name="333 CuadroTexto">
          <a:extLst>
            <a:ext uri="{FF2B5EF4-FFF2-40B4-BE49-F238E27FC236}">
              <a16:creationId xmlns:a16="http://schemas.microsoft.com/office/drawing/2014/main" id="{00000000-0008-0000-2000-00004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7" name="334 CuadroTexto">
          <a:extLst>
            <a:ext uri="{FF2B5EF4-FFF2-40B4-BE49-F238E27FC236}">
              <a16:creationId xmlns:a16="http://schemas.microsoft.com/office/drawing/2014/main" id="{00000000-0008-0000-2000-00004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8" name="335 CuadroTexto">
          <a:extLst>
            <a:ext uri="{FF2B5EF4-FFF2-40B4-BE49-F238E27FC236}">
              <a16:creationId xmlns:a16="http://schemas.microsoft.com/office/drawing/2014/main" id="{00000000-0008-0000-2000-00004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9" name="336 CuadroTexto">
          <a:extLst>
            <a:ext uri="{FF2B5EF4-FFF2-40B4-BE49-F238E27FC236}">
              <a16:creationId xmlns:a16="http://schemas.microsoft.com/office/drawing/2014/main" id="{00000000-0008-0000-2000-00004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0" name="337 CuadroTexto">
          <a:extLst>
            <a:ext uri="{FF2B5EF4-FFF2-40B4-BE49-F238E27FC236}">
              <a16:creationId xmlns:a16="http://schemas.microsoft.com/office/drawing/2014/main" id="{00000000-0008-0000-2000-00004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1" name="338 CuadroTexto">
          <a:extLst>
            <a:ext uri="{FF2B5EF4-FFF2-40B4-BE49-F238E27FC236}">
              <a16:creationId xmlns:a16="http://schemas.microsoft.com/office/drawing/2014/main" id="{00000000-0008-0000-2000-00004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2" name="339 CuadroTexto">
          <a:extLst>
            <a:ext uri="{FF2B5EF4-FFF2-40B4-BE49-F238E27FC236}">
              <a16:creationId xmlns:a16="http://schemas.microsoft.com/office/drawing/2014/main" id="{00000000-0008-0000-2000-00004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3" name="340 CuadroTexto">
          <a:extLst>
            <a:ext uri="{FF2B5EF4-FFF2-40B4-BE49-F238E27FC236}">
              <a16:creationId xmlns:a16="http://schemas.microsoft.com/office/drawing/2014/main" id="{00000000-0008-0000-2000-00004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4" name="341 CuadroTexto">
          <a:extLst>
            <a:ext uri="{FF2B5EF4-FFF2-40B4-BE49-F238E27FC236}">
              <a16:creationId xmlns:a16="http://schemas.microsoft.com/office/drawing/2014/main" id="{00000000-0008-0000-2000-00004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5" name="342 CuadroTexto">
          <a:extLst>
            <a:ext uri="{FF2B5EF4-FFF2-40B4-BE49-F238E27FC236}">
              <a16:creationId xmlns:a16="http://schemas.microsoft.com/office/drawing/2014/main" id="{00000000-0008-0000-2000-00004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6" name="343 CuadroTexto">
          <a:extLst>
            <a:ext uri="{FF2B5EF4-FFF2-40B4-BE49-F238E27FC236}">
              <a16:creationId xmlns:a16="http://schemas.microsoft.com/office/drawing/2014/main" id="{00000000-0008-0000-2000-00005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7" name="344 CuadroTexto">
          <a:extLst>
            <a:ext uri="{FF2B5EF4-FFF2-40B4-BE49-F238E27FC236}">
              <a16:creationId xmlns:a16="http://schemas.microsoft.com/office/drawing/2014/main" id="{00000000-0008-0000-2000-00005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8" name="345 CuadroTexto">
          <a:extLst>
            <a:ext uri="{FF2B5EF4-FFF2-40B4-BE49-F238E27FC236}">
              <a16:creationId xmlns:a16="http://schemas.microsoft.com/office/drawing/2014/main" id="{00000000-0008-0000-2000-00005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9" name="346 CuadroTexto">
          <a:extLst>
            <a:ext uri="{FF2B5EF4-FFF2-40B4-BE49-F238E27FC236}">
              <a16:creationId xmlns:a16="http://schemas.microsoft.com/office/drawing/2014/main" id="{00000000-0008-0000-2000-00005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0" name="347 CuadroTexto">
          <a:extLst>
            <a:ext uri="{FF2B5EF4-FFF2-40B4-BE49-F238E27FC236}">
              <a16:creationId xmlns:a16="http://schemas.microsoft.com/office/drawing/2014/main" id="{00000000-0008-0000-2000-00005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1" name="348 CuadroTexto">
          <a:extLst>
            <a:ext uri="{FF2B5EF4-FFF2-40B4-BE49-F238E27FC236}">
              <a16:creationId xmlns:a16="http://schemas.microsoft.com/office/drawing/2014/main" id="{00000000-0008-0000-2000-00005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2" name="349 CuadroTexto">
          <a:extLst>
            <a:ext uri="{FF2B5EF4-FFF2-40B4-BE49-F238E27FC236}">
              <a16:creationId xmlns:a16="http://schemas.microsoft.com/office/drawing/2014/main" id="{00000000-0008-0000-2000-00005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3" name="350 CuadroTexto">
          <a:extLst>
            <a:ext uri="{FF2B5EF4-FFF2-40B4-BE49-F238E27FC236}">
              <a16:creationId xmlns:a16="http://schemas.microsoft.com/office/drawing/2014/main" id="{00000000-0008-0000-2000-00005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4" name="351 CuadroTexto">
          <a:extLst>
            <a:ext uri="{FF2B5EF4-FFF2-40B4-BE49-F238E27FC236}">
              <a16:creationId xmlns:a16="http://schemas.microsoft.com/office/drawing/2014/main" id="{00000000-0008-0000-2000-00005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5" name="352 CuadroTexto">
          <a:extLst>
            <a:ext uri="{FF2B5EF4-FFF2-40B4-BE49-F238E27FC236}">
              <a16:creationId xmlns:a16="http://schemas.microsoft.com/office/drawing/2014/main" id="{00000000-0008-0000-2000-00005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6" name="353 CuadroTexto">
          <a:extLst>
            <a:ext uri="{FF2B5EF4-FFF2-40B4-BE49-F238E27FC236}">
              <a16:creationId xmlns:a16="http://schemas.microsoft.com/office/drawing/2014/main" id="{00000000-0008-0000-2000-00005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7" name="354 CuadroTexto">
          <a:extLst>
            <a:ext uri="{FF2B5EF4-FFF2-40B4-BE49-F238E27FC236}">
              <a16:creationId xmlns:a16="http://schemas.microsoft.com/office/drawing/2014/main" id="{00000000-0008-0000-2000-00005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8" name="355 CuadroTexto">
          <a:extLst>
            <a:ext uri="{FF2B5EF4-FFF2-40B4-BE49-F238E27FC236}">
              <a16:creationId xmlns:a16="http://schemas.microsoft.com/office/drawing/2014/main" id="{00000000-0008-0000-2000-00005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9" name="356 CuadroTexto">
          <a:extLst>
            <a:ext uri="{FF2B5EF4-FFF2-40B4-BE49-F238E27FC236}">
              <a16:creationId xmlns:a16="http://schemas.microsoft.com/office/drawing/2014/main" id="{00000000-0008-0000-2000-00005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0" name="357 CuadroTexto">
          <a:extLst>
            <a:ext uri="{FF2B5EF4-FFF2-40B4-BE49-F238E27FC236}">
              <a16:creationId xmlns:a16="http://schemas.microsoft.com/office/drawing/2014/main" id="{00000000-0008-0000-2000-00005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1" name="358 CuadroTexto">
          <a:extLst>
            <a:ext uri="{FF2B5EF4-FFF2-40B4-BE49-F238E27FC236}">
              <a16:creationId xmlns:a16="http://schemas.microsoft.com/office/drawing/2014/main" id="{00000000-0008-0000-2000-00005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2" name="359 CuadroTexto">
          <a:extLst>
            <a:ext uri="{FF2B5EF4-FFF2-40B4-BE49-F238E27FC236}">
              <a16:creationId xmlns:a16="http://schemas.microsoft.com/office/drawing/2014/main" id="{00000000-0008-0000-2000-00006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3" name="360 CuadroTexto">
          <a:extLst>
            <a:ext uri="{FF2B5EF4-FFF2-40B4-BE49-F238E27FC236}">
              <a16:creationId xmlns:a16="http://schemas.microsoft.com/office/drawing/2014/main" id="{00000000-0008-0000-2000-00006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4" name="361 CuadroTexto">
          <a:extLst>
            <a:ext uri="{FF2B5EF4-FFF2-40B4-BE49-F238E27FC236}">
              <a16:creationId xmlns:a16="http://schemas.microsoft.com/office/drawing/2014/main" id="{00000000-0008-0000-2000-00006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5" name="362 CuadroTexto">
          <a:extLst>
            <a:ext uri="{FF2B5EF4-FFF2-40B4-BE49-F238E27FC236}">
              <a16:creationId xmlns:a16="http://schemas.microsoft.com/office/drawing/2014/main" id="{00000000-0008-0000-2000-00006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6" name="363 CuadroTexto">
          <a:extLst>
            <a:ext uri="{FF2B5EF4-FFF2-40B4-BE49-F238E27FC236}">
              <a16:creationId xmlns:a16="http://schemas.microsoft.com/office/drawing/2014/main" id="{00000000-0008-0000-2000-00006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7" name="364 CuadroTexto">
          <a:extLst>
            <a:ext uri="{FF2B5EF4-FFF2-40B4-BE49-F238E27FC236}">
              <a16:creationId xmlns:a16="http://schemas.microsoft.com/office/drawing/2014/main" id="{00000000-0008-0000-2000-00006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8" name="365 CuadroTexto">
          <a:extLst>
            <a:ext uri="{FF2B5EF4-FFF2-40B4-BE49-F238E27FC236}">
              <a16:creationId xmlns:a16="http://schemas.microsoft.com/office/drawing/2014/main" id="{00000000-0008-0000-2000-00006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9" name="366 CuadroTexto">
          <a:extLst>
            <a:ext uri="{FF2B5EF4-FFF2-40B4-BE49-F238E27FC236}">
              <a16:creationId xmlns:a16="http://schemas.microsoft.com/office/drawing/2014/main" id="{00000000-0008-0000-2000-00006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0" name="367 CuadroTexto">
          <a:extLst>
            <a:ext uri="{FF2B5EF4-FFF2-40B4-BE49-F238E27FC236}">
              <a16:creationId xmlns:a16="http://schemas.microsoft.com/office/drawing/2014/main" id="{00000000-0008-0000-2000-00006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1" name="368 CuadroTexto">
          <a:extLst>
            <a:ext uri="{FF2B5EF4-FFF2-40B4-BE49-F238E27FC236}">
              <a16:creationId xmlns:a16="http://schemas.microsoft.com/office/drawing/2014/main" id="{00000000-0008-0000-2000-00006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2" name="369 CuadroTexto">
          <a:extLst>
            <a:ext uri="{FF2B5EF4-FFF2-40B4-BE49-F238E27FC236}">
              <a16:creationId xmlns:a16="http://schemas.microsoft.com/office/drawing/2014/main" id="{00000000-0008-0000-2000-00006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3" name="370 CuadroTexto">
          <a:extLst>
            <a:ext uri="{FF2B5EF4-FFF2-40B4-BE49-F238E27FC236}">
              <a16:creationId xmlns:a16="http://schemas.microsoft.com/office/drawing/2014/main" id="{00000000-0008-0000-2000-00006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4" name="371 CuadroTexto">
          <a:extLst>
            <a:ext uri="{FF2B5EF4-FFF2-40B4-BE49-F238E27FC236}">
              <a16:creationId xmlns:a16="http://schemas.microsoft.com/office/drawing/2014/main" id="{00000000-0008-0000-2000-00006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5" name="372 CuadroTexto">
          <a:extLst>
            <a:ext uri="{FF2B5EF4-FFF2-40B4-BE49-F238E27FC236}">
              <a16:creationId xmlns:a16="http://schemas.microsoft.com/office/drawing/2014/main" id="{00000000-0008-0000-2000-00006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6" name="373 CuadroTexto">
          <a:extLst>
            <a:ext uri="{FF2B5EF4-FFF2-40B4-BE49-F238E27FC236}">
              <a16:creationId xmlns:a16="http://schemas.microsoft.com/office/drawing/2014/main" id="{00000000-0008-0000-2000-00006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7" name="374 CuadroTexto">
          <a:extLst>
            <a:ext uri="{FF2B5EF4-FFF2-40B4-BE49-F238E27FC236}">
              <a16:creationId xmlns:a16="http://schemas.microsoft.com/office/drawing/2014/main" id="{00000000-0008-0000-2000-00006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8" name="375 CuadroTexto">
          <a:extLst>
            <a:ext uri="{FF2B5EF4-FFF2-40B4-BE49-F238E27FC236}">
              <a16:creationId xmlns:a16="http://schemas.microsoft.com/office/drawing/2014/main" id="{00000000-0008-0000-2000-00007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9" name="376 CuadroTexto">
          <a:extLst>
            <a:ext uri="{FF2B5EF4-FFF2-40B4-BE49-F238E27FC236}">
              <a16:creationId xmlns:a16="http://schemas.microsoft.com/office/drawing/2014/main" id="{00000000-0008-0000-2000-00007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0" name="377 CuadroTexto">
          <a:extLst>
            <a:ext uri="{FF2B5EF4-FFF2-40B4-BE49-F238E27FC236}">
              <a16:creationId xmlns:a16="http://schemas.microsoft.com/office/drawing/2014/main" id="{00000000-0008-0000-2000-00007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1" name="378 CuadroTexto">
          <a:extLst>
            <a:ext uri="{FF2B5EF4-FFF2-40B4-BE49-F238E27FC236}">
              <a16:creationId xmlns:a16="http://schemas.microsoft.com/office/drawing/2014/main" id="{00000000-0008-0000-2000-00007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2" name="379 CuadroTexto">
          <a:extLst>
            <a:ext uri="{FF2B5EF4-FFF2-40B4-BE49-F238E27FC236}">
              <a16:creationId xmlns:a16="http://schemas.microsoft.com/office/drawing/2014/main" id="{00000000-0008-0000-2000-00007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3" name="380 CuadroTexto">
          <a:extLst>
            <a:ext uri="{FF2B5EF4-FFF2-40B4-BE49-F238E27FC236}">
              <a16:creationId xmlns:a16="http://schemas.microsoft.com/office/drawing/2014/main" id="{00000000-0008-0000-2000-00007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4" name="381 CuadroTexto">
          <a:extLst>
            <a:ext uri="{FF2B5EF4-FFF2-40B4-BE49-F238E27FC236}">
              <a16:creationId xmlns:a16="http://schemas.microsoft.com/office/drawing/2014/main" id="{00000000-0008-0000-2000-00007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5" name="382 CuadroTexto">
          <a:extLst>
            <a:ext uri="{FF2B5EF4-FFF2-40B4-BE49-F238E27FC236}">
              <a16:creationId xmlns:a16="http://schemas.microsoft.com/office/drawing/2014/main" id="{00000000-0008-0000-2000-00007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6" name="383 CuadroTexto">
          <a:extLst>
            <a:ext uri="{FF2B5EF4-FFF2-40B4-BE49-F238E27FC236}">
              <a16:creationId xmlns:a16="http://schemas.microsoft.com/office/drawing/2014/main" id="{00000000-0008-0000-2000-00007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7" name="384 CuadroTexto">
          <a:extLst>
            <a:ext uri="{FF2B5EF4-FFF2-40B4-BE49-F238E27FC236}">
              <a16:creationId xmlns:a16="http://schemas.microsoft.com/office/drawing/2014/main" id="{00000000-0008-0000-2000-00007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8" name="385 CuadroTexto">
          <a:extLst>
            <a:ext uri="{FF2B5EF4-FFF2-40B4-BE49-F238E27FC236}">
              <a16:creationId xmlns:a16="http://schemas.microsoft.com/office/drawing/2014/main" id="{00000000-0008-0000-2000-00007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9" name="386 CuadroTexto">
          <a:extLst>
            <a:ext uri="{FF2B5EF4-FFF2-40B4-BE49-F238E27FC236}">
              <a16:creationId xmlns:a16="http://schemas.microsoft.com/office/drawing/2014/main" id="{00000000-0008-0000-2000-00007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0" name="387 CuadroTexto">
          <a:extLst>
            <a:ext uri="{FF2B5EF4-FFF2-40B4-BE49-F238E27FC236}">
              <a16:creationId xmlns:a16="http://schemas.microsoft.com/office/drawing/2014/main" id="{00000000-0008-0000-2000-00007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1" name="388 CuadroTexto">
          <a:extLst>
            <a:ext uri="{FF2B5EF4-FFF2-40B4-BE49-F238E27FC236}">
              <a16:creationId xmlns:a16="http://schemas.microsoft.com/office/drawing/2014/main" id="{00000000-0008-0000-2000-00007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2" name="389 CuadroTexto">
          <a:extLst>
            <a:ext uri="{FF2B5EF4-FFF2-40B4-BE49-F238E27FC236}">
              <a16:creationId xmlns:a16="http://schemas.microsoft.com/office/drawing/2014/main" id="{00000000-0008-0000-2000-00007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3" name="390 CuadroTexto">
          <a:extLst>
            <a:ext uri="{FF2B5EF4-FFF2-40B4-BE49-F238E27FC236}">
              <a16:creationId xmlns:a16="http://schemas.microsoft.com/office/drawing/2014/main" id="{00000000-0008-0000-2000-00007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4" name="391 CuadroTexto">
          <a:extLst>
            <a:ext uri="{FF2B5EF4-FFF2-40B4-BE49-F238E27FC236}">
              <a16:creationId xmlns:a16="http://schemas.microsoft.com/office/drawing/2014/main" id="{00000000-0008-0000-2000-00008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5" name="392 CuadroTexto">
          <a:extLst>
            <a:ext uri="{FF2B5EF4-FFF2-40B4-BE49-F238E27FC236}">
              <a16:creationId xmlns:a16="http://schemas.microsoft.com/office/drawing/2014/main" id="{00000000-0008-0000-2000-00008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6" name="393 CuadroTexto">
          <a:extLst>
            <a:ext uri="{FF2B5EF4-FFF2-40B4-BE49-F238E27FC236}">
              <a16:creationId xmlns:a16="http://schemas.microsoft.com/office/drawing/2014/main" id="{00000000-0008-0000-2000-00008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7" name="394 CuadroTexto">
          <a:extLst>
            <a:ext uri="{FF2B5EF4-FFF2-40B4-BE49-F238E27FC236}">
              <a16:creationId xmlns:a16="http://schemas.microsoft.com/office/drawing/2014/main" id="{00000000-0008-0000-2000-00008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8" name="395 CuadroTexto">
          <a:extLst>
            <a:ext uri="{FF2B5EF4-FFF2-40B4-BE49-F238E27FC236}">
              <a16:creationId xmlns:a16="http://schemas.microsoft.com/office/drawing/2014/main" id="{00000000-0008-0000-2000-00008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 name="396 CuadroTexto">
          <a:extLst>
            <a:ext uri="{FF2B5EF4-FFF2-40B4-BE49-F238E27FC236}">
              <a16:creationId xmlns:a16="http://schemas.microsoft.com/office/drawing/2014/main" id="{00000000-0008-0000-2000-00008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0" name="397 CuadroTexto">
          <a:extLst>
            <a:ext uri="{FF2B5EF4-FFF2-40B4-BE49-F238E27FC236}">
              <a16:creationId xmlns:a16="http://schemas.microsoft.com/office/drawing/2014/main" id="{00000000-0008-0000-2000-00008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1" name="398 CuadroTexto">
          <a:extLst>
            <a:ext uri="{FF2B5EF4-FFF2-40B4-BE49-F238E27FC236}">
              <a16:creationId xmlns:a16="http://schemas.microsoft.com/office/drawing/2014/main" id="{00000000-0008-0000-2000-00008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2" name="399 CuadroTexto">
          <a:extLst>
            <a:ext uri="{FF2B5EF4-FFF2-40B4-BE49-F238E27FC236}">
              <a16:creationId xmlns:a16="http://schemas.microsoft.com/office/drawing/2014/main" id="{00000000-0008-0000-2000-00008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3" name="400 CuadroTexto">
          <a:extLst>
            <a:ext uri="{FF2B5EF4-FFF2-40B4-BE49-F238E27FC236}">
              <a16:creationId xmlns:a16="http://schemas.microsoft.com/office/drawing/2014/main" id="{00000000-0008-0000-2000-00008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4" name="401 CuadroTexto">
          <a:extLst>
            <a:ext uri="{FF2B5EF4-FFF2-40B4-BE49-F238E27FC236}">
              <a16:creationId xmlns:a16="http://schemas.microsoft.com/office/drawing/2014/main" id="{00000000-0008-0000-2000-00008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5" name="402 CuadroTexto">
          <a:extLst>
            <a:ext uri="{FF2B5EF4-FFF2-40B4-BE49-F238E27FC236}">
              <a16:creationId xmlns:a16="http://schemas.microsoft.com/office/drawing/2014/main" id="{00000000-0008-0000-2000-00008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6" name="403 CuadroTexto">
          <a:extLst>
            <a:ext uri="{FF2B5EF4-FFF2-40B4-BE49-F238E27FC236}">
              <a16:creationId xmlns:a16="http://schemas.microsoft.com/office/drawing/2014/main" id="{00000000-0008-0000-2000-00008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7" name="404 CuadroTexto">
          <a:extLst>
            <a:ext uri="{FF2B5EF4-FFF2-40B4-BE49-F238E27FC236}">
              <a16:creationId xmlns:a16="http://schemas.microsoft.com/office/drawing/2014/main" id="{00000000-0008-0000-2000-00008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8" name="405 CuadroTexto">
          <a:extLst>
            <a:ext uri="{FF2B5EF4-FFF2-40B4-BE49-F238E27FC236}">
              <a16:creationId xmlns:a16="http://schemas.microsoft.com/office/drawing/2014/main" id="{00000000-0008-0000-2000-00008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9" name="406 CuadroTexto">
          <a:extLst>
            <a:ext uri="{FF2B5EF4-FFF2-40B4-BE49-F238E27FC236}">
              <a16:creationId xmlns:a16="http://schemas.microsoft.com/office/drawing/2014/main" id="{00000000-0008-0000-2000-00008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0" name="407 CuadroTexto">
          <a:extLst>
            <a:ext uri="{FF2B5EF4-FFF2-40B4-BE49-F238E27FC236}">
              <a16:creationId xmlns:a16="http://schemas.microsoft.com/office/drawing/2014/main" id="{00000000-0008-0000-2000-00009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1" name="408 CuadroTexto">
          <a:extLst>
            <a:ext uri="{FF2B5EF4-FFF2-40B4-BE49-F238E27FC236}">
              <a16:creationId xmlns:a16="http://schemas.microsoft.com/office/drawing/2014/main" id="{00000000-0008-0000-2000-00009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2" name="409 CuadroTexto">
          <a:extLst>
            <a:ext uri="{FF2B5EF4-FFF2-40B4-BE49-F238E27FC236}">
              <a16:creationId xmlns:a16="http://schemas.microsoft.com/office/drawing/2014/main" id="{00000000-0008-0000-2000-00009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3" name="410 CuadroTexto">
          <a:extLst>
            <a:ext uri="{FF2B5EF4-FFF2-40B4-BE49-F238E27FC236}">
              <a16:creationId xmlns:a16="http://schemas.microsoft.com/office/drawing/2014/main" id="{00000000-0008-0000-2000-00009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4" name="411 CuadroTexto">
          <a:extLst>
            <a:ext uri="{FF2B5EF4-FFF2-40B4-BE49-F238E27FC236}">
              <a16:creationId xmlns:a16="http://schemas.microsoft.com/office/drawing/2014/main" id="{00000000-0008-0000-2000-00009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5" name="412 CuadroTexto">
          <a:extLst>
            <a:ext uri="{FF2B5EF4-FFF2-40B4-BE49-F238E27FC236}">
              <a16:creationId xmlns:a16="http://schemas.microsoft.com/office/drawing/2014/main" id="{00000000-0008-0000-2000-00009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6" name="413 CuadroTexto">
          <a:extLst>
            <a:ext uri="{FF2B5EF4-FFF2-40B4-BE49-F238E27FC236}">
              <a16:creationId xmlns:a16="http://schemas.microsoft.com/office/drawing/2014/main" id="{00000000-0008-0000-2000-00009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7" name="414 CuadroTexto">
          <a:extLst>
            <a:ext uri="{FF2B5EF4-FFF2-40B4-BE49-F238E27FC236}">
              <a16:creationId xmlns:a16="http://schemas.microsoft.com/office/drawing/2014/main" id="{00000000-0008-0000-2000-00009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8" name="415 CuadroTexto">
          <a:extLst>
            <a:ext uri="{FF2B5EF4-FFF2-40B4-BE49-F238E27FC236}">
              <a16:creationId xmlns:a16="http://schemas.microsoft.com/office/drawing/2014/main" id="{00000000-0008-0000-2000-00009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9" name="416 CuadroTexto">
          <a:extLst>
            <a:ext uri="{FF2B5EF4-FFF2-40B4-BE49-F238E27FC236}">
              <a16:creationId xmlns:a16="http://schemas.microsoft.com/office/drawing/2014/main" id="{00000000-0008-0000-2000-00009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0" name="417 CuadroTexto">
          <a:extLst>
            <a:ext uri="{FF2B5EF4-FFF2-40B4-BE49-F238E27FC236}">
              <a16:creationId xmlns:a16="http://schemas.microsoft.com/office/drawing/2014/main" id="{00000000-0008-0000-2000-00009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1" name="418 CuadroTexto">
          <a:extLst>
            <a:ext uri="{FF2B5EF4-FFF2-40B4-BE49-F238E27FC236}">
              <a16:creationId xmlns:a16="http://schemas.microsoft.com/office/drawing/2014/main" id="{00000000-0008-0000-2000-00009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2" name="419 CuadroTexto">
          <a:extLst>
            <a:ext uri="{FF2B5EF4-FFF2-40B4-BE49-F238E27FC236}">
              <a16:creationId xmlns:a16="http://schemas.microsoft.com/office/drawing/2014/main" id="{00000000-0008-0000-2000-00009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3" name="420 CuadroTexto">
          <a:extLst>
            <a:ext uri="{FF2B5EF4-FFF2-40B4-BE49-F238E27FC236}">
              <a16:creationId xmlns:a16="http://schemas.microsoft.com/office/drawing/2014/main" id="{00000000-0008-0000-2000-00009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4" name="421 CuadroTexto">
          <a:extLst>
            <a:ext uri="{FF2B5EF4-FFF2-40B4-BE49-F238E27FC236}">
              <a16:creationId xmlns:a16="http://schemas.microsoft.com/office/drawing/2014/main" id="{00000000-0008-0000-2000-00009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5" name="422 CuadroTexto">
          <a:extLst>
            <a:ext uri="{FF2B5EF4-FFF2-40B4-BE49-F238E27FC236}">
              <a16:creationId xmlns:a16="http://schemas.microsoft.com/office/drawing/2014/main" id="{00000000-0008-0000-2000-00009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92366" cy="207869"/>
    <xdr:sp macro="" textlink="">
      <xdr:nvSpPr>
        <xdr:cNvPr id="416" name="423 CuadroTexto">
          <a:extLst>
            <a:ext uri="{FF2B5EF4-FFF2-40B4-BE49-F238E27FC236}">
              <a16:creationId xmlns:a16="http://schemas.microsoft.com/office/drawing/2014/main" id="{00000000-0008-0000-2000-0000A0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17" name="424 CuadroTexto">
          <a:extLst>
            <a:ext uri="{FF2B5EF4-FFF2-40B4-BE49-F238E27FC236}">
              <a16:creationId xmlns:a16="http://schemas.microsoft.com/office/drawing/2014/main" id="{00000000-0008-0000-2000-0000A1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18" name="425 CuadroTexto">
          <a:extLst>
            <a:ext uri="{FF2B5EF4-FFF2-40B4-BE49-F238E27FC236}">
              <a16:creationId xmlns:a16="http://schemas.microsoft.com/office/drawing/2014/main" id="{00000000-0008-0000-2000-0000A2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19" name="426 CuadroTexto">
          <a:extLst>
            <a:ext uri="{FF2B5EF4-FFF2-40B4-BE49-F238E27FC236}">
              <a16:creationId xmlns:a16="http://schemas.microsoft.com/office/drawing/2014/main" id="{00000000-0008-0000-2000-0000A3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0" name="427 CuadroTexto">
          <a:extLst>
            <a:ext uri="{FF2B5EF4-FFF2-40B4-BE49-F238E27FC236}">
              <a16:creationId xmlns:a16="http://schemas.microsoft.com/office/drawing/2014/main" id="{00000000-0008-0000-2000-0000A4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1" name="428 CuadroTexto">
          <a:extLst>
            <a:ext uri="{FF2B5EF4-FFF2-40B4-BE49-F238E27FC236}">
              <a16:creationId xmlns:a16="http://schemas.microsoft.com/office/drawing/2014/main" id="{00000000-0008-0000-2000-0000A5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2" name="429 CuadroTexto">
          <a:extLst>
            <a:ext uri="{FF2B5EF4-FFF2-40B4-BE49-F238E27FC236}">
              <a16:creationId xmlns:a16="http://schemas.microsoft.com/office/drawing/2014/main" id="{00000000-0008-0000-2000-0000A6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3" name="430 CuadroTexto">
          <a:extLst>
            <a:ext uri="{FF2B5EF4-FFF2-40B4-BE49-F238E27FC236}">
              <a16:creationId xmlns:a16="http://schemas.microsoft.com/office/drawing/2014/main" id="{00000000-0008-0000-2000-0000A7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4" name="431 CuadroTexto">
          <a:extLst>
            <a:ext uri="{FF2B5EF4-FFF2-40B4-BE49-F238E27FC236}">
              <a16:creationId xmlns:a16="http://schemas.microsoft.com/office/drawing/2014/main" id="{00000000-0008-0000-2000-0000A8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5" name="432 CuadroTexto">
          <a:extLst>
            <a:ext uri="{FF2B5EF4-FFF2-40B4-BE49-F238E27FC236}">
              <a16:creationId xmlns:a16="http://schemas.microsoft.com/office/drawing/2014/main" id="{00000000-0008-0000-2000-0000A9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6" name="433 CuadroTexto">
          <a:extLst>
            <a:ext uri="{FF2B5EF4-FFF2-40B4-BE49-F238E27FC236}">
              <a16:creationId xmlns:a16="http://schemas.microsoft.com/office/drawing/2014/main" id="{00000000-0008-0000-2000-0000AA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7" name="434 CuadroTexto">
          <a:extLst>
            <a:ext uri="{FF2B5EF4-FFF2-40B4-BE49-F238E27FC236}">
              <a16:creationId xmlns:a16="http://schemas.microsoft.com/office/drawing/2014/main" id="{00000000-0008-0000-2000-0000AB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8" name="435 CuadroTexto">
          <a:extLst>
            <a:ext uri="{FF2B5EF4-FFF2-40B4-BE49-F238E27FC236}">
              <a16:creationId xmlns:a16="http://schemas.microsoft.com/office/drawing/2014/main" id="{00000000-0008-0000-2000-0000AC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9" name="436 CuadroTexto">
          <a:extLst>
            <a:ext uri="{FF2B5EF4-FFF2-40B4-BE49-F238E27FC236}">
              <a16:creationId xmlns:a16="http://schemas.microsoft.com/office/drawing/2014/main" id="{00000000-0008-0000-2000-0000AD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0" name="437 CuadroTexto">
          <a:extLst>
            <a:ext uri="{FF2B5EF4-FFF2-40B4-BE49-F238E27FC236}">
              <a16:creationId xmlns:a16="http://schemas.microsoft.com/office/drawing/2014/main" id="{00000000-0008-0000-2000-0000AE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 name="438 CuadroTexto">
          <a:extLst>
            <a:ext uri="{FF2B5EF4-FFF2-40B4-BE49-F238E27FC236}">
              <a16:creationId xmlns:a16="http://schemas.microsoft.com/office/drawing/2014/main" id="{00000000-0008-0000-2000-0000AF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 name="439 CuadroTexto">
          <a:extLst>
            <a:ext uri="{FF2B5EF4-FFF2-40B4-BE49-F238E27FC236}">
              <a16:creationId xmlns:a16="http://schemas.microsoft.com/office/drawing/2014/main" id="{00000000-0008-0000-2000-0000B0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184731" cy="264560"/>
    <xdr:sp macro="" textlink="">
      <xdr:nvSpPr>
        <xdr:cNvPr id="433" name="440 CuadroTexto">
          <a:extLst>
            <a:ext uri="{FF2B5EF4-FFF2-40B4-BE49-F238E27FC236}">
              <a16:creationId xmlns:a16="http://schemas.microsoft.com/office/drawing/2014/main" id="{00000000-0008-0000-2000-0000B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4" name="441 CuadroTexto">
          <a:extLst>
            <a:ext uri="{FF2B5EF4-FFF2-40B4-BE49-F238E27FC236}">
              <a16:creationId xmlns:a16="http://schemas.microsoft.com/office/drawing/2014/main" id="{00000000-0008-0000-2000-0000B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5" name="442 CuadroTexto">
          <a:extLst>
            <a:ext uri="{FF2B5EF4-FFF2-40B4-BE49-F238E27FC236}">
              <a16:creationId xmlns:a16="http://schemas.microsoft.com/office/drawing/2014/main" id="{00000000-0008-0000-2000-0000B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6" name="443 CuadroTexto">
          <a:extLst>
            <a:ext uri="{FF2B5EF4-FFF2-40B4-BE49-F238E27FC236}">
              <a16:creationId xmlns:a16="http://schemas.microsoft.com/office/drawing/2014/main" id="{00000000-0008-0000-2000-0000B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7" name="444 CuadroTexto">
          <a:extLst>
            <a:ext uri="{FF2B5EF4-FFF2-40B4-BE49-F238E27FC236}">
              <a16:creationId xmlns:a16="http://schemas.microsoft.com/office/drawing/2014/main" id="{00000000-0008-0000-2000-0000B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8" name="445 CuadroTexto">
          <a:extLst>
            <a:ext uri="{FF2B5EF4-FFF2-40B4-BE49-F238E27FC236}">
              <a16:creationId xmlns:a16="http://schemas.microsoft.com/office/drawing/2014/main" id="{00000000-0008-0000-2000-0000B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9" name="446 CuadroTexto">
          <a:extLst>
            <a:ext uri="{FF2B5EF4-FFF2-40B4-BE49-F238E27FC236}">
              <a16:creationId xmlns:a16="http://schemas.microsoft.com/office/drawing/2014/main" id="{00000000-0008-0000-2000-0000B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0" name="447 CuadroTexto">
          <a:extLst>
            <a:ext uri="{FF2B5EF4-FFF2-40B4-BE49-F238E27FC236}">
              <a16:creationId xmlns:a16="http://schemas.microsoft.com/office/drawing/2014/main" id="{00000000-0008-0000-2000-0000B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1" name="448 CuadroTexto">
          <a:extLst>
            <a:ext uri="{FF2B5EF4-FFF2-40B4-BE49-F238E27FC236}">
              <a16:creationId xmlns:a16="http://schemas.microsoft.com/office/drawing/2014/main" id="{00000000-0008-0000-2000-0000B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2" name="449 CuadroTexto">
          <a:extLst>
            <a:ext uri="{FF2B5EF4-FFF2-40B4-BE49-F238E27FC236}">
              <a16:creationId xmlns:a16="http://schemas.microsoft.com/office/drawing/2014/main" id="{00000000-0008-0000-2000-0000B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3" name="450 CuadroTexto">
          <a:extLst>
            <a:ext uri="{FF2B5EF4-FFF2-40B4-BE49-F238E27FC236}">
              <a16:creationId xmlns:a16="http://schemas.microsoft.com/office/drawing/2014/main" id="{00000000-0008-0000-2000-0000B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4" name="451 CuadroTexto">
          <a:extLst>
            <a:ext uri="{FF2B5EF4-FFF2-40B4-BE49-F238E27FC236}">
              <a16:creationId xmlns:a16="http://schemas.microsoft.com/office/drawing/2014/main" id="{00000000-0008-0000-2000-0000B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 name="17 CuadroTexto">
          <a:extLst>
            <a:ext uri="{FF2B5EF4-FFF2-40B4-BE49-F238E27FC236}">
              <a16:creationId xmlns:a16="http://schemas.microsoft.com/office/drawing/2014/main" id="{00000000-0008-0000-2000-0000B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46" name="90 CuadroTexto">
          <a:extLst>
            <a:ext uri="{FF2B5EF4-FFF2-40B4-BE49-F238E27FC236}">
              <a16:creationId xmlns:a16="http://schemas.microsoft.com/office/drawing/2014/main" id="{00000000-0008-0000-2000-0000BE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47" name="91 CuadroTexto">
          <a:extLst>
            <a:ext uri="{FF2B5EF4-FFF2-40B4-BE49-F238E27FC236}">
              <a16:creationId xmlns:a16="http://schemas.microsoft.com/office/drawing/2014/main" id="{00000000-0008-0000-2000-0000BF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48" name="92 CuadroTexto">
          <a:extLst>
            <a:ext uri="{FF2B5EF4-FFF2-40B4-BE49-F238E27FC236}">
              <a16:creationId xmlns:a16="http://schemas.microsoft.com/office/drawing/2014/main" id="{00000000-0008-0000-2000-0000C0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49" name="93 CuadroTexto">
          <a:extLst>
            <a:ext uri="{FF2B5EF4-FFF2-40B4-BE49-F238E27FC236}">
              <a16:creationId xmlns:a16="http://schemas.microsoft.com/office/drawing/2014/main" id="{00000000-0008-0000-2000-0000C1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0" name="94 CuadroTexto">
          <a:extLst>
            <a:ext uri="{FF2B5EF4-FFF2-40B4-BE49-F238E27FC236}">
              <a16:creationId xmlns:a16="http://schemas.microsoft.com/office/drawing/2014/main" id="{00000000-0008-0000-2000-0000C2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1" name="95 CuadroTexto">
          <a:extLst>
            <a:ext uri="{FF2B5EF4-FFF2-40B4-BE49-F238E27FC236}">
              <a16:creationId xmlns:a16="http://schemas.microsoft.com/office/drawing/2014/main" id="{00000000-0008-0000-2000-0000C3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 name="96 CuadroTexto">
          <a:extLst>
            <a:ext uri="{FF2B5EF4-FFF2-40B4-BE49-F238E27FC236}">
              <a16:creationId xmlns:a16="http://schemas.microsoft.com/office/drawing/2014/main" id="{00000000-0008-0000-2000-0000C4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3" name="97 CuadroTexto">
          <a:extLst>
            <a:ext uri="{FF2B5EF4-FFF2-40B4-BE49-F238E27FC236}">
              <a16:creationId xmlns:a16="http://schemas.microsoft.com/office/drawing/2014/main" id="{00000000-0008-0000-2000-0000C5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4" name="98 CuadroTexto">
          <a:extLst>
            <a:ext uri="{FF2B5EF4-FFF2-40B4-BE49-F238E27FC236}">
              <a16:creationId xmlns:a16="http://schemas.microsoft.com/office/drawing/2014/main" id="{00000000-0008-0000-2000-0000C6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5" name="99 CuadroTexto">
          <a:extLst>
            <a:ext uri="{FF2B5EF4-FFF2-40B4-BE49-F238E27FC236}">
              <a16:creationId xmlns:a16="http://schemas.microsoft.com/office/drawing/2014/main" id="{00000000-0008-0000-2000-0000C7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6" name="100 CuadroTexto">
          <a:extLst>
            <a:ext uri="{FF2B5EF4-FFF2-40B4-BE49-F238E27FC236}">
              <a16:creationId xmlns:a16="http://schemas.microsoft.com/office/drawing/2014/main" id="{00000000-0008-0000-2000-0000C8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7" name="101 CuadroTexto">
          <a:extLst>
            <a:ext uri="{FF2B5EF4-FFF2-40B4-BE49-F238E27FC236}">
              <a16:creationId xmlns:a16="http://schemas.microsoft.com/office/drawing/2014/main" id="{00000000-0008-0000-2000-0000C9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58" name="118 CuadroTexto">
          <a:extLst>
            <a:ext uri="{FF2B5EF4-FFF2-40B4-BE49-F238E27FC236}">
              <a16:creationId xmlns:a16="http://schemas.microsoft.com/office/drawing/2014/main" id="{00000000-0008-0000-2000-0000C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 name="119 CuadroTexto">
          <a:extLst>
            <a:ext uri="{FF2B5EF4-FFF2-40B4-BE49-F238E27FC236}">
              <a16:creationId xmlns:a16="http://schemas.microsoft.com/office/drawing/2014/main" id="{00000000-0008-0000-2000-0000C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 name="120 CuadroTexto">
          <a:extLst>
            <a:ext uri="{FF2B5EF4-FFF2-40B4-BE49-F238E27FC236}">
              <a16:creationId xmlns:a16="http://schemas.microsoft.com/office/drawing/2014/main" id="{00000000-0008-0000-2000-0000C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 name="121 CuadroTexto">
          <a:extLst>
            <a:ext uri="{FF2B5EF4-FFF2-40B4-BE49-F238E27FC236}">
              <a16:creationId xmlns:a16="http://schemas.microsoft.com/office/drawing/2014/main" id="{00000000-0008-0000-2000-0000C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 name="122 CuadroTexto">
          <a:extLst>
            <a:ext uri="{FF2B5EF4-FFF2-40B4-BE49-F238E27FC236}">
              <a16:creationId xmlns:a16="http://schemas.microsoft.com/office/drawing/2014/main" id="{00000000-0008-0000-2000-0000C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 name="123 CuadroTexto">
          <a:extLst>
            <a:ext uri="{FF2B5EF4-FFF2-40B4-BE49-F238E27FC236}">
              <a16:creationId xmlns:a16="http://schemas.microsoft.com/office/drawing/2014/main" id="{00000000-0008-0000-2000-0000C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 name="124 CuadroTexto">
          <a:extLst>
            <a:ext uri="{FF2B5EF4-FFF2-40B4-BE49-F238E27FC236}">
              <a16:creationId xmlns:a16="http://schemas.microsoft.com/office/drawing/2014/main" id="{00000000-0008-0000-2000-0000D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 name="125 CuadroTexto">
          <a:extLst>
            <a:ext uri="{FF2B5EF4-FFF2-40B4-BE49-F238E27FC236}">
              <a16:creationId xmlns:a16="http://schemas.microsoft.com/office/drawing/2014/main" id="{00000000-0008-0000-2000-0000D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6" name="143 CuadroTexto">
          <a:extLst>
            <a:ext uri="{FF2B5EF4-FFF2-40B4-BE49-F238E27FC236}">
              <a16:creationId xmlns:a16="http://schemas.microsoft.com/office/drawing/2014/main" id="{00000000-0008-0000-2000-0000D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7" name="144 CuadroTexto">
          <a:extLst>
            <a:ext uri="{FF2B5EF4-FFF2-40B4-BE49-F238E27FC236}">
              <a16:creationId xmlns:a16="http://schemas.microsoft.com/office/drawing/2014/main" id="{00000000-0008-0000-2000-0000D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 name="145 CuadroTexto">
          <a:extLst>
            <a:ext uri="{FF2B5EF4-FFF2-40B4-BE49-F238E27FC236}">
              <a16:creationId xmlns:a16="http://schemas.microsoft.com/office/drawing/2014/main" id="{00000000-0008-0000-2000-0000D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9" name="146 CuadroTexto">
          <a:extLst>
            <a:ext uri="{FF2B5EF4-FFF2-40B4-BE49-F238E27FC236}">
              <a16:creationId xmlns:a16="http://schemas.microsoft.com/office/drawing/2014/main" id="{00000000-0008-0000-2000-0000D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0" name="147 CuadroTexto">
          <a:extLst>
            <a:ext uri="{FF2B5EF4-FFF2-40B4-BE49-F238E27FC236}">
              <a16:creationId xmlns:a16="http://schemas.microsoft.com/office/drawing/2014/main" id="{00000000-0008-0000-2000-0000D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 name="148 CuadroTexto">
          <a:extLst>
            <a:ext uri="{FF2B5EF4-FFF2-40B4-BE49-F238E27FC236}">
              <a16:creationId xmlns:a16="http://schemas.microsoft.com/office/drawing/2014/main" id="{00000000-0008-0000-2000-0000D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 name="149 CuadroTexto">
          <a:extLst>
            <a:ext uri="{FF2B5EF4-FFF2-40B4-BE49-F238E27FC236}">
              <a16:creationId xmlns:a16="http://schemas.microsoft.com/office/drawing/2014/main" id="{00000000-0008-0000-2000-0000D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 name="150 CuadroTexto">
          <a:extLst>
            <a:ext uri="{FF2B5EF4-FFF2-40B4-BE49-F238E27FC236}">
              <a16:creationId xmlns:a16="http://schemas.microsoft.com/office/drawing/2014/main" id="{00000000-0008-0000-2000-0000D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 name="151 CuadroTexto">
          <a:extLst>
            <a:ext uri="{FF2B5EF4-FFF2-40B4-BE49-F238E27FC236}">
              <a16:creationId xmlns:a16="http://schemas.microsoft.com/office/drawing/2014/main" id="{00000000-0008-0000-2000-0000D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 name="152 CuadroTexto">
          <a:extLst>
            <a:ext uri="{FF2B5EF4-FFF2-40B4-BE49-F238E27FC236}">
              <a16:creationId xmlns:a16="http://schemas.microsoft.com/office/drawing/2014/main" id="{00000000-0008-0000-2000-0000D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 name="153 CuadroTexto">
          <a:extLst>
            <a:ext uri="{FF2B5EF4-FFF2-40B4-BE49-F238E27FC236}">
              <a16:creationId xmlns:a16="http://schemas.microsoft.com/office/drawing/2014/main" id="{00000000-0008-0000-2000-0000D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 name="154 CuadroTexto">
          <a:extLst>
            <a:ext uri="{FF2B5EF4-FFF2-40B4-BE49-F238E27FC236}">
              <a16:creationId xmlns:a16="http://schemas.microsoft.com/office/drawing/2014/main" id="{00000000-0008-0000-2000-0000D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 name="155 CuadroTexto">
          <a:extLst>
            <a:ext uri="{FF2B5EF4-FFF2-40B4-BE49-F238E27FC236}">
              <a16:creationId xmlns:a16="http://schemas.microsoft.com/office/drawing/2014/main" id="{00000000-0008-0000-2000-0000D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 name="156 CuadroTexto">
          <a:extLst>
            <a:ext uri="{FF2B5EF4-FFF2-40B4-BE49-F238E27FC236}">
              <a16:creationId xmlns:a16="http://schemas.microsoft.com/office/drawing/2014/main" id="{00000000-0008-0000-2000-0000D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 name="157 CuadroTexto">
          <a:extLst>
            <a:ext uri="{FF2B5EF4-FFF2-40B4-BE49-F238E27FC236}">
              <a16:creationId xmlns:a16="http://schemas.microsoft.com/office/drawing/2014/main" id="{00000000-0008-0000-2000-0000E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 name="158 CuadroTexto">
          <a:extLst>
            <a:ext uri="{FF2B5EF4-FFF2-40B4-BE49-F238E27FC236}">
              <a16:creationId xmlns:a16="http://schemas.microsoft.com/office/drawing/2014/main" id="{00000000-0008-0000-2000-0000E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 name="159 CuadroTexto">
          <a:extLst>
            <a:ext uri="{FF2B5EF4-FFF2-40B4-BE49-F238E27FC236}">
              <a16:creationId xmlns:a16="http://schemas.microsoft.com/office/drawing/2014/main" id="{00000000-0008-0000-2000-0000E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 name="160 CuadroTexto">
          <a:extLst>
            <a:ext uri="{FF2B5EF4-FFF2-40B4-BE49-F238E27FC236}">
              <a16:creationId xmlns:a16="http://schemas.microsoft.com/office/drawing/2014/main" id="{00000000-0008-0000-2000-0000E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 name="161 CuadroTexto">
          <a:extLst>
            <a:ext uri="{FF2B5EF4-FFF2-40B4-BE49-F238E27FC236}">
              <a16:creationId xmlns:a16="http://schemas.microsoft.com/office/drawing/2014/main" id="{00000000-0008-0000-2000-0000E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5" name="162 CuadroTexto">
          <a:extLst>
            <a:ext uri="{FF2B5EF4-FFF2-40B4-BE49-F238E27FC236}">
              <a16:creationId xmlns:a16="http://schemas.microsoft.com/office/drawing/2014/main" id="{00000000-0008-0000-2000-0000E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 name="163 CuadroTexto">
          <a:extLst>
            <a:ext uri="{FF2B5EF4-FFF2-40B4-BE49-F238E27FC236}">
              <a16:creationId xmlns:a16="http://schemas.microsoft.com/office/drawing/2014/main" id="{00000000-0008-0000-2000-0000E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 name="164 CuadroTexto">
          <a:extLst>
            <a:ext uri="{FF2B5EF4-FFF2-40B4-BE49-F238E27FC236}">
              <a16:creationId xmlns:a16="http://schemas.microsoft.com/office/drawing/2014/main" id="{00000000-0008-0000-2000-0000E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 name="165 CuadroTexto">
          <a:extLst>
            <a:ext uri="{FF2B5EF4-FFF2-40B4-BE49-F238E27FC236}">
              <a16:creationId xmlns:a16="http://schemas.microsoft.com/office/drawing/2014/main" id="{00000000-0008-0000-2000-0000E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 name="166 CuadroTexto">
          <a:extLst>
            <a:ext uri="{FF2B5EF4-FFF2-40B4-BE49-F238E27FC236}">
              <a16:creationId xmlns:a16="http://schemas.microsoft.com/office/drawing/2014/main" id="{00000000-0008-0000-2000-0000E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 name="167 CuadroTexto">
          <a:extLst>
            <a:ext uri="{FF2B5EF4-FFF2-40B4-BE49-F238E27FC236}">
              <a16:creationId xmlns:a16="http://schemas.microsoft.com/office/drawing/2014/main" id="{00000000-0008-0000-2000-0000E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 name="168 CuadroTexto">
          <a:extLst>
            <a:ext uri="{FF2B5EF4-FFF2-40B4-BE49-F238E27FC236}">
              <a16:creationId xmlns:a16="http://schemas.microsoft.com/office/drawing/2014/main" id="{00000000-0008-0000-2000-0000E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 name="169 CuadroTexto">
          <a:extLst>
            <a:ext uri="{FF2B5EF4-FFF2-40B4-BE49-F238E27FC236}">
              <a16:creationId xmlns:a16="http://schemas.microsoft.com/office/drawing/2014/main" id="{00000000-0008-0000-2000-0000E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 name="170 CuadroTexto">
          <a:extLst>
            <a:ext uri="{FF2B5EF4-FFF2-40B4-BE49-F238E27FC236}">
              <a16:creationId xmlns:a16="http://schemas.microsoft.com/office/drawing/2014/main" id="{00000000-0008-0000-2000-0000E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 name="171 CuadroTexto">
          <a:extLst>
            <a:ext uri="{FF2B5EF4-FFF2-40B4-BE49-F238E27FC236}">
              <a16:creationId xmlns:a16="http://schemas.microsoft.com/office/drawing/2014/main" id="{00000000-0008-0000-2000-0000E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 name="172 CuadroTexto">
          <a:extLst>
            <a:ext uri="{FF2B5EF4-FFF2-40B4-BE49-F238E27FC236}">
              <a16:creationId xmlns:a16="http://schemas.microsoft.com/office/drawing/2014/main" id="{00000000-0008-0000-2000-0000E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 name="173 CuadroTexto">
          <a:extLst>
            <a:ext uri="{FF2B5EF4-FFF2-40B4-BE49-F238E27FC236}">
              <a16:creationId xmlns:a16="http://schemas.microsoft.com/office/drawing/2014/main" id="{00000000-0008-0000-2000-0000F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 name="174 CuadroTexto">
          <a:extLst>
            <a:ext uri="{FF2B5EF4-FFF2-40B4-BE49-F238E27FC236}">
              <a16:creationId xmlns:a16="http://schemas.microsoft.com/office/drawing/2014/main" id="{00000000-0008-0000-2000-0000F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 name="175 CuadroTexto">
          <a:extLst>
            <a:ext uri="{FF2B5EF4-FFF2-40B4-BE49-F238E27FC236}">
              <a16:creationId xmlns:a16="http://schemas.microsoft.com/office/drawing/2014/main" id="{00000000-0008-0000-2000-0000F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 name="176 CuadroTexto">
          <a:extLst>
            <a:ext uri="{FF2B5EF4-FFF2-40B4-BE49-F238E27FC236}">
              <a16:creationId xmlns:a16="http://schemas.microsoft.com/office/drawing/2014/main" id="{00000000-0008-0000-2000-0000F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0" name="177 CuadroTexto">
          <a:extLst>
            <a:ext uri="{FF2B5EF4-FFF2-40B4-BE49-F238E27FC236}">
              <a16:creationId xmlns:a16="http://schemas.microsoft.com/office/drawing/2014/main" id="{00000000-0008-0000-2000-0000F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1" name="178 CuadroTexto">
          <a:extLst>
            <a:ext uri="{FF2B5EF4-FFF2-40B4-BE49-F238E27FC236}">
              <a16:creationId xmlns:a16="http://schemas.microsoft.com/office/drawing/2014/main" id="{00000000-0008-0000-2000-0000F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2" name="179 CuadroTexto">
          <a:extLst>
            <a:ext uri="{FF2B5EF4-FFF2-40B4-BE49-F238E27FC236}">
              <a16:creationId xmlns:a16="http://schemas.microsoft.com/office/drawing/2014/main" id="{00000000-0008-0000-2000-0000F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3" name="180 CuadroTexto">
          <a:extLst>
            <a:ext uri="{FF2B5EF4-FFF2-40B4-BE49-F238E27FC236}">
              <a16:creationId xmlns:a16="http://schemas.microsoft.com/office/drawing/2014/main" id="{00000000-0008-0000-2000-0000F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4" name="181 CuadroTexto">
          <a:extLst>
            <a:ext uri="{FF2B5EF4-FFF2-40B4-BE49-F238E27FC236}">
              <a16:creationId xmlns:a16="http://schemas.microsoft.com/office/drawing/2014/main" id="{00000000-0008-0000-2000-0000F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5" name="182 CuadroTexto">
          <a:extLst>
            <a:ext uri="{FF2B5EF4-FFF2-40B4-BE49-F238E27FC236}">
              <a16:creationId xmlns:a16="http://schemas.microsoft.com/office/drawing/2014/main" id="{00000000-0008-0000-2000-0000F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6" name="183 CuadroTexto">
          <a:extLst>
            <a:ext uri="{FF2B5EF4-FFF2-40B4-BE49-F238E27FC236}">
              <a16:creationId xmlns:a16="http://schemas.microsoft.com/office/drawing/2014/main" id="{00000000-0008-0000-2000-0000F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7" name="184 CuadroTexto">
          <a:extLst>
            <a:ext uri="{FF2B5EF4-FFF2-40B4-BE49-F238E27FC236}">
              <a16:creationId xmlns:a16="http://schemas.microsoft.com/office/drawing/2014/main" id="{00000000-0008-0000-2000-0000F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8" name="185 CuadroTexto">
          <a:extLst>
            <a:ext uri="{FF2B5EF4-FFF2-40B4-BE49-F238E27FC236}">
              <a16:creationId xmlns:a16="http://schemas.microsoft.com/office/drawing/2014/main" id="{00000000-0008-0000-2000-0000F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9" name="186 CuadroTexto">
          <a:extLst>
            <a:ext uri="{FF2B5EF4-FFF2-40B4-BE49-F238E27FC236}">
              <a16:creationId xmlns:a16="http://schemas.microsoft.com/office/drawing/2014/main" id="{00000000-0008-0000-2000-0000F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0" name="187 CuadroTexto">
          <a:extLst>
            <a:ext uri="{FF2B5EF4-FFF2-40B4-BE49-F238E27FC236}">
              <a16:creationId xmlns:a16="http://schemas.microsoft.com/office/drawing/2014/main" id="{00000000-0008-0000-2000-0000F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1" name="188 CuadroTexto">
          <a:extLst>
            <a:ext uri="{FF2B5EF4-FFF2-40B4-BE49-F238E27FC236}">
              <a16:creationId xmlns:a16="http://schemas.microsoft.com/office/drawing/2014/main" id="{00000000-0008-0000-2000-0000F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2" name="189 CuadroTexto">
          <a:extLst>
            <a:ext uri="{FF2B5EF4-FFF2-40B4-BE49-F238E27FC236}">
              <a16:creationId xmlns:a16="http://schemas.microsoft.com/office/drawing/2014/main" id="{00000000-0008-0000-2000-00000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3" name="190 CuadroTexto">
          <a:extLst>
            <a:ext uri="{FF2B5EF4-FFF2-40B4-BE49-F238E27FC236}">
              <a16:creationId xmlns:a16="http://schemas.microsoft.com/office/drawing/2014/main" id="{00000000-0008-0000-2000-00000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 name="191 CuadroTexto">
          <a:extLst>
            <a:ext uri="{FF2B5EF4-FFF2-40B4-BE49-F238E27FC236}">
              <a16:creationId xmlns:a16="http://schemas.microsoft.com/office/drawing/2014/main" id="{00000000-0008-0000-2000-00000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 name="192 CuadroTexto">
          <a:extLst>
            <a:ext uri="{FF2B5EF4-FFF2-40B4-BE49-F238E27FC236}">
              <a16:creationId xmlns:a16="http://schemas.microsoft.com/office/drawing/2014/main" id="{00000000-0008-0000-2000-00000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 name="193 CuadroTexto">
          <a:extLst>
            <a:ext uri="{FF2B5EF4-FFF2-40B4-BE49-F238E27FC236}">
              <a16:creationId xmlns:a16="http://schemas.microsoft.com/office/drawing/2014/main" id="{00000000-0008-0000-2000-00000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 name="194 CuadroTexto">
          <a:extLst>
            <a:ext uri="{FF2B5EF4-FFF2-40B4-BE49-F238E27FC236}">
              <a16:creationId xmlns:a16="http://schemas.microsoft.com/office/drawing/2014/main" id="{00000000-0008-0000-2000-00000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 name="195 CuadroTexto">
          <a:extLst>
            <a:ext uri="{FF2B5EF4-FFF2-40B4-BE49-F238E27FC236}">
              <a16:creationId xmlns:a16="http://schemas.microsoft.com/office/drawing/2014/main" id="{00000000-0008-0000-2000-00000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 name="196 CuadroTexto">
          <a:extLst>
            <a:ext uri="{FF2B5EF4-FFF2-40B4-BE49-F238E27FC236}">
              <a16:creationId xmlns:a16="http://schemas.microsoft.com/office/drawing/2014/main" id="{00000000-0008-0000-2000-00000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 name="197 CuadroTexto">
          <a:extLst>
            <a:ext uri="{FF2B5EF4-FFF2-40B4-BE49-F238E27FC236}">
              <a16:creationId xmlns:a16="http://schemas.microsoft.com/office/drawing/2014/main" id="{00000000-0008-0000-2000-00000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 name="198 CuadroTexto">
          <a:extLst>
            <a:ext uri="{FF2B5EF4-FFF2-40B4-BE49-F238E27FC236}">
              <a16:creationId xmlns:a16="http://schemas.microsoft.com/office/drawing/2014/main" id="{00000000-0008-0000-2000-00000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 name="199 CuadroTexto">
          <a:extLst>
            <a:ext uri="{FF2B5EF4-FFF2-40B4-BE49-F238E27FC236}">
              <a16:creationId xmlns:a16="http://schemas.microsoft.com/office/drawing/2014/main" id="{00000000-0008-0000-2000-00000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 name="200 CuadroTexto">
          <a:extLst>
            <a:ext uri="{FF2B5EF4-FFF2-40B4-BE49-F238E27FC236}">
              <a16:creationId xmlns:a16="http://schemas.microsoft.com/office/drawing/2014/main" id="{00000000-0008-0000-2000-00000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 name="201 CuadroTexto">
          <a:extLst>
            <a:ext uri="{FF2B5EF4-FFF2-40B4-BE49-F238E27FC236}">
              <a16:creationId xmlns:a16="http://schemas.microsoft.com/office/drawing/2014/main" id="{00000000-0008-0000-2000-00000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 name="202 CuadroTexto">
          <a:extLst>
            <a:ext uri="{FF2B5EF4-FFF2-40B4-BE49-F238E27FC236}">
              <a16:creationId xmlns:a16="http://schemas.microsoft.com/office/drawing/2014/main" id="{00000000-0008-0000-2000-00000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 name="203 CuadroTexto">
          <a:extLst>
            <a:ext uri="{FF2B5EF4-FFF2-40B4-BE49-F238E27FC236}">
              <a16:creationId xmlns:a16="http://schemas.microsoft.com/office/drawing/2014/main" id="{00000000-0008-0000-2000-00000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 name="204 CuadroTexto">
          <a:extLst>
            <a:ext uri="{FF2B5EF4-FFF2-40B4-BE49-F238E27FC236}">
              <a16:creationId xmlns:a16="http://schemas.microsoft.com/office/drawing/2014/main" id="{00000000-0008-0000-2000-00000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 name="205 CuadroTexto">
          <a:extLst>
            <a:ext uri="{FF2B5EF4-FFF2-40B4-BE49-F238E27FC236}">
              <a16:creationId xmlns:a16="http://schemas.microsoft.com/office/drawing/2014/main" id="{00000000-0008-0000-2000-00001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 name="206 CuadroTexto">
          <a:extLst>
            <a:ext uri="{FF2B5EF4-FFF2-40B4-BE49-F238E27FC236}">
              <a16:creationId xmlns:a16="http://schemas.microsoft.com/office/drawing/2014/main" id="{00000000-0008-0000-2000-00001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 name="207 CuadroTexto">
          <a:extLst>
            <a:ext uri="{FF2B5EF4-FFF2-40B4-BE49-F238E27FC236}">
              <a16:creationId xmlns:a16="http://schemas.microsoft.com/office/drawing/2014/main" id="{00000000-0008-0000-2000-00001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 name="208 CuadroTexto">
          <a:extLst>
            <a:ext uri="{FF2B5EF4-FFF2-40B4-BE49-F238E27FC236}">
              <a16:creationId xmlns:a16="http://schemas.microsoft.com/office/drawing/2014/main" id="{00000000-0008-0000-2000-00001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 name="209 CuadroTexto">
          <a:extLst>
            <a:ext uri="{FF2B5EF4-FFF2-40B4-BE49-F238E27FC236}">
              <a16:creationId xmlns:a16="http://schemas.microsoft.com/office/drawing/2014/main" id="{00000000-0008-0000-2000-00001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 name="210 CuadroTexto">
          <a:extLst>
            <a:ext uri="{FF2B5EF4-FFF2-40B4-BE49-F238E27FC236}">
              <a16:creationId xmlns:a16="http://schemas.microsoft.com/office/drawing/2014/main" id="{00000000-0008-0000-2000-00001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 name="211 CuadroTexto">
          <a:extLst>
            <a:ext uri="{FF2B5EF4-FFF2-40B4-BE49-F238E27FC236}">
              <a16:creationId xmlns:a16="http://schemas.microsoft.com/office/drawing/2014/main" id="{00000000-0008-0000-2000-00001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 name="212 CuadroTexto">
          <a:extLst>
            <a:ext uri="{FF2B5EF4-FFF2-40B4-BE49-F238E27FC236}">
              <a16:creationId xmlns:a16="http://schemas.microsoft.com/office/drawing/2014/main" id="{00000000-0008-0000-2000-00001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 name="213 CuadroTexto">
          <a:extLst>
            <a:ext uri="{FF2B5EF4-FFF2-40B4-BE49-F238E27FC236}">
              <a16:creationId xmlns:a16="http://schemas.microsoft.com/office/drawing/2014/main" id="{00000000-0008-0000-2000-00001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 name="214 CuadroTexto">
          <a:extLst>
            <a:ext uri="{FF2B5EF4-FFF2-40B4-BE49-F238E27FC236}">
              <a16:creationId xmlns:a16="http://schemas.microsoft.com/office/drawing/2014/main" id="{00000000-0008-0000-2000-00001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 name="215 CuadroTexto">
          <a:extLst>
            <a:ext uri="{FF2B5EF4-FFF2-40B4-BE49-F238E27FC236}">
              <a16:creationId xmlns:a16="http://schemas.microsoft.com/office/drawing/2014/main" id="{00000000-0008-0000-2000-00001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 name="216 CuadroTexto">
          <a:extLst>
            <a:ext uri="{FF2B5EF4-FFF2-40B4-BE49-F238E27FC236}">
              <a16:creationId xmlns:a16="http://schemas.microsoft.com/office/drawing/2014/main" id="{00000000-0008-0000-2000-00001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 name="217 CuadroTexto">
          <a:extLst>
            <a:ext uri="{FF2B5EF4-FFF2-40B4-BE49-F238E27FC236}">
              <a16:creationId xmlns:a16="http://schemas.microsoft.com/office/drawing/2014/main" id="{00000000-0008-0000-2000-00001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 name="218 CuadroTexto">
          <a:extLst>
            <a:ext uri="{FF2B5EF4-FFF2-40B4-BE49-F238E27FC236}">
              <a16:creationId xmlns:a16="http://schemas.microsoft.com/office/drawing/2014/main" id="{00000000-0008-0000-2000-00001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 name="219 CuadroTexto">
          <a:extLst>
            <a:ext uri="{FF2B5EF4-FFF2-40B4-BE49-F238E27FC236}">
              <a16:creationId xmlns:a16="http://schemas.microsoft.com/office/drawing/2014/main" id="{00000000-0008-0000-2000-00001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 name="220 CuadroTexto">
          <a:extLst>
            <a:ext uri="{FF2B5EF4-FFF2-40B4-BE49-F238E27FC236}">
              <a16:creationId xmlns:a16="http://schemas.microsoft.com/office/drawing/2014/main" id="{00000000-0008-0000-2000-00001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4" name="221 CuadroTexto">
          <a:extLst>
            <a:ext uri="{FF2B5EF4-FFF2-40B4-BE49-F238E27FC236}">
              <a16:creationId xmlns:a16="http://schemas.microsoft.com/office/drawing/2014/main" id="{00000000-0008-0000-2000-00002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5" name="222 CuadroTexto">
          <a:extLst>
            <a:ext uri="{FF2B5EF4-FFF2-40B4-BE49-F238E27FC236}">
              <a16:creationId xmlns:a16="http://schemas.microsoft.com/office/drawing/2014/main" id="{00000000-0008-0000-2000-00002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 name="223 CuadroTexto">
          <a:extLst>
            <a:ext uri="{FF2B5EF4-FFF2-40B4-BE49-F238E27FC236}">
              <a16:creationId xmlns:a16="http://schemas.microsoft.com/office/drawing/2014/main" id="{00000000-0008-0000-2000-00002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 name="224 CuadroTexto">
          <a:extLst>
            <a:ext uri="{FF2B5EF4-FFF2-40B4-BE49-F238E27FC236}">
              <a16:creationId xmlns:a16="http://schemas.microsoft.com/office/drawing/2014/main" id="{00000000-0008-0000-2000-00002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 name="225 CuadroTexto">
          <a:extLst>
            <a:ext uri="{FF2B5EF4-FFF2-40B4-BE49-F238E27FC236}">
              <a16:creationId xmlns:a16="http://schemas.microsoft.com/office/drawing/2014/main" id="{00000000-0008-0000-2000-00002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 name="226 CuadroTexto">
          <a:extLst>
            <a:ext uri="{FF2B5EF4-FFF2-40B4-BE49-F238E27FC236}">
              <a16:creationId xmlns:a16="http://schemas.microsoft.com/office/drawing/2014/main" id="{00000000-0008-0000-2000-00002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 name="227 CuadroTexto">
          <a:extLst>
            <a:ext uri="{FF2B5EF4-FFF2-40B4-BE49-F238E27FC236}">
              <a16:creationId xmlns:a16="http://schemas.microsoft.com/office/drawing/2014/main" id="{00000000-0008-0000-2000-00002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 name="228 CuadroTexto">
          <a:extLst>
            <a:ext uri="{FF2B5EF4-FFF2-40B4-BE49-F238E27FC236}">
              <a16:creationId xmlns:a16="http://schemas.microsoft.com/office/drawing/2014/main" id="{00000000-0008-0000-2000-00002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 name="229 CuadroTexto">
          <a:extLst>
            <a:ext uri="{FF2B5EF4-FFF2-40B4-BE49-F238E27FC236}">
              <a16:creationId xmlns:a16="http://schemas.microsoft.com/office/drawing/2014/main" id="{00000000-0008-0000-2000-00002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 name="230 CuadroTexto">
          <a:extLst>
            <a:ext uri="{FF2B5EF4-FFF2-40B4-BE49-F238E27FC236}">
              <a16:creationId xmlns:a16="http://schemas.microsoft.com/office/drawing/2014/main" id="{00000000-0008-0000-2000-00002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 name="231 CuadroTexto">
          <a:extLst>
            <a:ext uri="{FF2B5EF4-FFF2-40B4-BE49-F238E27FC236}">
              <a16:creationId xmlns:a16="http://schemas.microsoft.com/office/drawing/2014/main" id="{00000000-0008-0000-2000-00002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 name="232 CuadroTexto">
          <a:extLst>
            <a:ext uri="{FF2B5EF4-FFF2-40B4-BE49-F238E27FC236}">
              <a16:creationId xmlns:a16="http://schemas.microsoft.com/office/drawing/2014/main" id="{00000000-0008-0000-2000-00002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 name="233 CuadroTexto">
          <a:extLst>
            <a:ext uri="{FF2B5EF4-FFF2-40B4-BE49-F238E27FC236}">
              <a16:creationId xmlns:a16="http://schemas.microsoft.com/office/drawing/2014/main" id="{00000000-0008-0000-2000-00002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 name="234 CuadroTexto">
          <a:extLst>
            <a:ext uri="{FF2B5EF4-FFF2-40B4-BE49-F238E27FC236}">
              <a16:creationId xmlns:a16="http://schemas.microsoft.com/office/drawing/2014/main" id="{00000000-0008-0000-2000-00002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 name="235 CuadroTexto">
          <a:extLst>
            <a:ext uri="{FF2B5EF4-FFF2-40B4-BE49-F238E27FC236}">
              <a16:creationId xmlns:a16="http://schemas.microsoft.com/office/drawing/2014/main" id="{00000000-0008-0000-2000-00002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 name="236 CuadroTexto">
          <a:extLst>
            <a:ext uri="{FF2B5EF4-FFF2-40B4-BE49-F238E27FC236}">
              <a16:creationId xmlns:a16="http://schemas.microsoft.com/office/drawing/2014/main" id="{00000000-0008-0000-2000-00002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 name="237 CuadroTexto">
          <a:extLst>
            <a:ext uri="{FF2B5EF4-FFF2-40B4-BE49-F238E27FC236}">
              <a16:creationId xmlns:a16="http://schemas.microsoft.com/office/drawing/2014/main" id="{00000000-0008-0000-2000-00003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1" name="238 CuadroTexto">
          <a:extLst>
            <a:ext uri="{FF2B5EF4-FFF2-40B4-BE49-F238E27FC236}">
              <a16:creationId xmlns:a16="http://schemas.microsoft.com/office/drawing/2014/main" id="{00000000-0008-0000-2000-00003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2" name="239 CuadroTexto">
          <a:extLst>
            <a:ext uri="{FF2B5EF4-FFF2-40B4-BE49-F238E27FC236}">
              <a16:creationId xmlns:a16="http://schemas.microsoft.com/office/drawing/2014/main" id="{00000000-0008-0000-2000-00003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3" name="240 CuadroTexto">
          <a:extLst>
            <a:ext uri="{FF2B5EF4-FFF2-40B4-BE49-F238E27FC236}">
              <a16:creationId xmlns:a16="http://schemas.microsoft.com/office/drawing/2014/main" id="{00000000-0008-0000-2000-00003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4" name="241 CuadroTexto">
          <a:extLst>
            <a:ext uri="{FF2B5EF4-FFF2-40B4-BE49-F238E27FC236}">
              <a16:creationId xmlns:a16="http://schemas.microsoft.com/office/drawing/2014/main" id="{00000000-0008-0000-2000-00003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5" name="242 CuadroTexto">
          <a:extLst>
            <a:ext uri="{FF2B5EF4-FFF2-40B4-BE49-F238E27FC236}">
              <a16:creationId xmlns:a16="http://schemas.microsoft.com/office/drawing/2014/main" id="{00000000-0008-0000-2000-00003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6" name="243 CuadroTexto">
          <a:extLst>
            <a:ext uri="{FF2B5EF4-FFF2-40B4-BE49-F238E27FC236}">
              <a16:creationId xmlns:a16="http://schemas.microsoft.com/office/drawing/2014/main" id="{00000000-0008-0000-2000-00003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7" name="244 CuadroTexto">
          <a:extLst>
            <a:ext uri="{FF2B5EF4-FFF2-40B4-BE49-F238E27FC236}">
              <a16:creationId xmlns:a16="http://schemas.microsoft.com/office/drawing/2014/main" id="{00000000-0008-0000-2000-00003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8" name="245 CuadroTexto">
          <a:extLst>
            <a:ext uri="{FF2B5EF4-FFF2-40B4-BE49-F238E27FC236}">
              <a16:creationId xmlns:a16="http://schemas.microsoft.com/office/drawing/2014/main" id="{00000000-0008-0000-2000-00003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9" name="246 CuadroTexto">
          <a:extLst>
            <a:ext uri="{FF2B5EF4-FFF2-40B4-BE49-F238E27FC236}">
              <a16:creationId xmlns:a16="http://schemas.microsoft.com/office/drawing/2014/main" id="{00000000-0008-0000-2000-00003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0" name="247 CuadroTexto">
          <a:extLst>
            <a:ext uri="{FF2B5EF4-FFF2-40B4-BE49-F238E27FC236}">
              <a16:creationId xmlns:a16="http://schemas.microsoft.com/office/drawing/2014/main" id="{00000000-0008-0000-2000-00003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1" name="248 CuadroTexto">
          <a:extLst>
            <a:ext uri="{FF2B5EF4-FFF2-40B4-BE49-F238E27FC236}">
              <a16:creationId xmlns:a16="http://schemas.microsoft.com/office/drawing/2014/main" id="{00000000-0008-0000-2000-00003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2" name="249 CuadroTexto">
          <a:extLst>
            <a:ext uri="{FF2B5EF4-FFF2-40B4-BE49-F238E27FC236}">
              <a16:creationId xmlns:a16="http://schemas.microsoft.com/office/drawing/2014/main" id="{00000000-0008-0000-2000-00003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3" name="250 CuadroTexto">
          <a:extLst>
            <a:ext uri="{FF2B5EF4-FFF2-40B4-BE49-F238E27FC236}">
              <a16:creationId xmlns:a16="http://schemas.microsoft.com/office/drawing/2014/main" id="{00000000-0008-0000-2000-00003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4" name="251 CuadroTexto">
          <a:extLst>
            <a:ext uri="{FF2B5EF4-FFF2-40B4-BE49-F238E27FC236}">
              <a16:creationId xmlns:a16="http://schemas.microsoft.com/office/drawing/2014/main" id="{00000000-0008-0000-2000-00003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5" name="252 CuadroTexto">
          <a:extLst>
            <a:ext uri="{FF2B5EF4-FFF2-40B4-BE49-F238E27FC236}">
              <a16:creationId xmlns:a16="http://schemas.microsoft.com/office/drawing/2014/main" id="{00000000-0008-0000-2000-00003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6" name="253 CuadroTexto">
          <a:extLst>
            <a:ext uri="{FF2B5EF4-FFF2-40B4-BE49-F238E27FC236}">
              <a16:creationId xmlns:a16="http://schemas.microsoft.com/office/drawing/2014/main" id="{00000000-0008-0000-2000-00004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7" name="254 CuadroTexto">
          <a:extLst>
            <a:ext uri="{FF2B5EF4-FFF2-40B4-BE49-F238E27FC236}">
              <a16:creationId xmlns:a16="http://schemas.microsoft.com/office/drawing/2014/main" id="{00000000-0008-0000-2000-00004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8" name="255 CuadroTexto">
          <a:extLst>
            <a:ext uri="{FF2B5EF4-FFF2-40B4-BE49-F238E27FC236}">
              <a16:creationId xmlns:a16="http://schemas.microsoft.com/office/drawing/2014/main" id="{00000000-0008-0000-2000-00004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9" name="256 CuadroTexto">
          <a:extLst>
            <a:ext uri="{FF2B5EF4-FFF2-40B4-BE49-F238E27FC236}">
              <a16:creationId xmlns:a16="http://schemas.microsoft.com/office/drawing/2014/main" id="{00000000-0008-0000-2000-00004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0" name="257 CuadroTexto">
          <a:extLst>
            <a:ext uri="{FF2B5EF4-FFF2-40B4-BE49-F238E27FC236}">
              <a16:creationId xmlns:a16="http://schemas.microsoft.com/office/drawing/2014/main" id="{00000000-0008-0000-2000-00004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1" name="258 CuadroTexto">
          <a:extLst>
            <a:ext uri="{FF2B5EF4-FFF2-40B4-BE49-F238E27FC236}">
              <a16:creationId xmlns:a16="http://schemas.microsoft.com/office/drawing/2014/main" id="{00000000-0008-0000-2000-00004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2" name="259 CuadroTexto">
          <a:extLst>
            <a:ext uri="{FF2B5EF4-FFF2-40B4-BE49-F238E27FC236}">
              <a16:creationId xmlns:a16="http://schemas.microsoft.com/office/drawing/2014/main" id="{00000000-0008-0000-2000-00004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3" name="260 CuadroTexto">
          <a:extLst>
            <a:ext uri="{FF2B5EF4-FFF2-40B4-BE49-F238E27FC236}">
              <a16:creationId xmlns:a16="http://schemas.microsoft.com/office/drawing/2014/main" id="{00000000-0008-0000-2000-00004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4" name="261 CuadroTexto">
          <a:extLst>
            <a:ext uri="{FF2B5EF4-FFF2-40B4-BE49-F238E27FC236}">
              <a16:creationId xmlns:a16="http://schemas.microsoft.com/office/drawing/2014/main" id="{00000000-0008-0000-2000-00004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5" name="262 CuadroTexto">
          <a:extLst>
            <a:ext uri="{FF2B5EF4-FFF2-40B4-BE49-F238E27FC236}">
              <a16:creationId xmlns:a16="http://schemas.microsoft.com/office/drawing/2014/main" id="{00000000-0008-0000-2000-00004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6" name="263 CuadroTexto">
          <a:extLst>
            <a:ext uri="{FF2B5EF4-FFF2-40B4-BE49-F238E27FC236}">
              <a16:creationId xmlns:a16="http://schemas.microsoft.com/office/drawing/2014/main" id="{00000000-0008-0000-2000-00004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7" name="264 CuadroTexto">
          <a:extLst>
            <a:ext uri="{FF2B5EF4-FFF2-40B4-BE49-F238E27FC236}">
              <a16:creationId xmlns:a16="http://schemas.microsoft.com/office/drawing/2014/main" id="{00000000-0008-0000-2000-00004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8" name="265 CuadroTexto">
          <a:extLst>
            <a:ext uri="{FF2B5EF4-FFF2-40B4-BE49-F238E27FC236}">
              <a16:creationId xmlns:a16="http://schemas.microsoft.com/office/drawing/2014/main" id="{00000000-0008-0000-2000-00004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9" name="266 CuadroTexto">
          <a:extLst>
            <a:ext uri="{FF2B5EF4-FFF2-40B4-BE49-F238E27FC236}">
              <a16:creationId xmlns:a16="http://schemas.microsoft.com/office/drawing/2014/main" id="{00000000-0008-0000-2000-00004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90" name="267 CuadroTexto">
          <a:extLst>
            <a:ext uri="{FF2B5EF4-FFF2-40B4-BE49-F238E27FC236}">
              <a16:creationId xmlns:a16="http://schemas.microsoft.com/office/drawing/2014/main" id="{00000000-0008-0000-2000-00004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591" name="268 CuadroTexto">
          <a:extLst>
            <a:ext uri="{FF2B5EF4-FFF2-40B4-BE49-F238E27FC236}">
              <a16:creationId xmlns:a16="http://schemas.microsoft.com/office/drawing/2014/main" id="{00000000-0008-0000-2000-00004F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2" name="269 CuadroTexto">
          <a:extLst>
            <a:ext uri="{FF2B5EF4-FFF2-40B4-BE49-F238E27FC236}">
              <a16:creationId xmlns:a16="http://schemas.microsoft.com/office/drawing/2014/main" id="{00000000-0008-0000-2000-000050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3" name="270 CuadroTexto">
          <a:extLst>
            <a:ext uri="{FF2B5EF4-FFF2-40B4-BE49-F238E27FC236}">
              <a16:creationId xmlns:a16="http://schemas.microsoft.com/office/drawing/2014/main" id="{00000000-0008-0000-2000-000051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4" name="271 CuadroTexto">
          <a:extLst>
            <a:ext uri="{FF2B5EF4-FFF2-40B4-BE49-F238E27FC236}">
              <a16:creationId xmlns:a16="http://schemas.microsoft.com/office/drawing/2014/main" id="{00000000-0008-0000-2000-000052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5" name="272 CuadroTexto">
          <a:extLst>
            <a:ext uri="{FF2B5EF4-FFF2-40B4-BE49-F238E27FC236}">
              <a16:creationId xmlns:a16="http://schemas.microsoft.com/office/drawing/2014/main" id="{00000000-0008-0000-2000-000053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6" name="273 CuadroTexto">
          <a:extLst>
            <a:ext uri="{FF2B5EF4-FFF2-40B4-BE49-F238E27FC236}">
              <a16:creationId xmlns:a16="http://schemas.microsoft.com/office/drawing/2014/main" id="{00000000-0008-0000-2000-000054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7" name="274 CuadroTexto">
          <a:extLst>
            <a:ext uri="{FF2B5EF4-FFF2-40B4-BE49-F238E27FC236}">
              <a16:creationId xmlns:a16="http://schemas.microsoft.com/office/drawing/2014/main" id="{00000000-0008-0000-2000-000055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8" name="275 CuadroTexto">
          <a:extLst>
            <a:ext uri="{FF2B5EF4-FFF2-40B4-BE49-F238E27FC236}">
              <a16:creationId xmlns:a16="http://schemas.microsoft.com/office/drawing/2014/main" id="{00000000-0008-0000-2000-000056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9" name="276 CuadroTexto">
          <a:extLst>
            <a:ext uri="{FF2B5EF4-FFF2-40B4-BE49-F238E27FC236}">
              <a16:creationId xmlns:a16="http://schemas.microsoft.com/office/drawing/2014/main" id="{00000000-0008-0000-2000-000057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0" name="277 CuadroTexto">
          <a:extLst>
            <a:ext uri="{FF2B5EF4-FFF2-40B4-BE49-F238E27FC236}">
              <a16:creationId xmlns:a16="http://schemas.microsoft.com/office/drawing/2014/main" id="{00000000-0008-0000-2000-000058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1" name="278 CuadroTexto">
          <a:extLst>
            <a:ext uri="{FF2B5EF4-FFF2-40B4-BE49-F238E27FC236}">
              <a16:creationId xmlns:a16="http://schemas.microsoft.com/office/drawing/2014/main" id="{00000000-0008-0000-2000-000059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2" name="279 CuadroTexto">
          <a:extLst>
            <a:ext uri="{FF2B5EF4-FFF2-40B4-BE49-F238E27FC236}">
              <a16:creationId xmlns:a16="http://schemas.microsoft.com/office/drawing/2014/main" id="{00000000-0008-0000-2000-00005A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3" name="280 CuadroTexto">
          <a:extLst>
            <a:ext uri="{FF2B5EF4-FFF2-40B4-BE49-F238E27FC236}">
              <a16:creationId xmlns:a16="http://schemas.microsoft.com/office/drawing/2014/main" id="{00000000-0008-0000-2000-00005B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4" name="281 CuadroTexto">
          <a:extLst>
            <a:ext uri="{FF2B5EF4-FFF2-40B4-BE49-F238E27FC236}">
              <a16:creationId xmlns:a16="http://schemas.microsoft.com/office/drawing/2014/main" id="{00000000-0008-0000-2000-00005C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5" name="282 CuadroTexto">
          <a:extLst>
            <a:ext uri="{FF2B5EF4-FFF2-40B4-BE49-F238E27FC236}">
              <a16:creationId xmlns:a16="http://schemas.microsoft.com/office/drawing/2014/main" id="{00000000-0008-0000-2000-00005D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6" name="283 CuadroTexto">
          <a:extLst>
            <a:ext uri="{FF2B5EF4-FFF2-40B4-BE49-F238E27FC236}">
              <a16:creationId xmlns:a16="http://schemas.microsoft.com/office/drawing/2014/main" id="{00000000-0008-0000-2000-00005E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7" name="284 CuadroTexto">
          <a:extLst>
            <a:ext uri="{FF2B5EF4-FFF2-40B4-BE49-F238E27FC236}">
              <a16:creationId xmlns:a16="http://schemas.microsoft.com/office/drawing/2014/main" id="{00000000-0008-0000-2000-00005F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608" name="285 CuadroTexto">
          <a:extLst>
            <a:ext uri="{FF2B5EF4-FFF2-40B4-BE49-F238E27FC236}">
              <a16:creationId xmlns:a16="http://schemas.microsoft.com/office/drawing/2014/main" id="{00000000-0008-0000-2000-00006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09" name="286 CuadroTexto">
          <a:extLst>
            <a:ext uri="{FF2B5EF4-FFF2-40B4-BE49-F238E27FC236}">
              <a16:creationId xmlns:a16="http://schemas.microsoft.com/office/drawing/2014/main" id="{00000000-0008-0000-2000-00006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0" name="287 CuadroTexto">
          <a:extLst>
            <a:ext uri="{FF2B5EF4-FFF2-40B4-BE49-F238E27FC236}">
              <a16:creationId xmlns:a16="http://schemas.microsoft.com/office/drawing/2014/main" id="{00000000-0008-0000-2000-00006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1" name="288 CuadroTexto">
          <a:extLst>
            <a:ext uri="{FF2B5EF4-FFF2-40B4-BE49-F238E27FC236}">
              <a16:creationId xmlns:a16="http://schemas.microsoft.com/office/drawing/2014/main" id="{00000000-0008-0000-2000-00006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2" name="289 CuadroTexto">
          <a:extLst>
            <a:ext uri="{FF2B5EF4-FFF2-40B4-BE49-F238E27FC236}">
              <a16:creationId xmlns:a16="http://schemas.microsoft.com/office/drawing/2014/main" id="{00000000-0008-0000-2000-00006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3" name="290 CuadroTexto">
          <a:extLst>
            <a:ext uri="{FF2B5EF4-FFF2-40B4-BE49-F238E27FC236}">
              <a16:creationId xmlns:a16="http://schemas.microsoft.com/office/drawing/2014/main" id="{00000000-0008-0000-2000-00006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4" name="291 CuadroTexto">
          <a:extLst>
            <a:ext uri="{FF2B5EF4-FFF2-40B4-BE49-F238E27FC236}">
              <a16:creationId xmlns:a16="http://schemas.microsoft.com/office/drawing/2014/main" id="{00000000-0008-0000-2000-00006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5" name="292 CuadroTexto">
          <a:extLst>
            <a:ext uri="{FF2B5EF4-FFF2-40B4-BE49-F238E27FC236}">
              <a16:creationId xmlns:a16="http://schemas.microsoft.com/office/drawing/2014/main" id="{00000000-0008-0000-2000-00006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6" name="293 CuadroTexto">
          <a:extLst>
            <a:ext uri="{FF2B5EF4-FFF2-40B4-BE49-F238E27FC236}">
              <a16:creationId xmlns:a16="http://schemas.microsoft.com/office/drawing/2014/main" id="{00000000-0008-0000-2000-00006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7" name="294 CuadroTexto">
          <a:extLst>
            <a:ext uri="{FF2B5EF4-FFF2-40B4-BE49-F238E27FC236}">
              <a16:creationId xmlns:a16="http://schemas.microsoft.com/office/drawing/2014/main" id="{00000000-0008-0000-2000-00006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8" name="295 CuadroTexto">
          <a:extLst>
            <a:ext uri="{FF2B5EF4-FFF2-40B4-BE49-F238E27FC236}">
              <a16:creationId xmlns:a16="http://schemas.microsoft.com/office/drawing/2014/main" id="{00000000-0008-0000-2000-00006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9" name="296 CuadroTexto">
          <a:extLst>
            <a:ext uri="{FF2B5EF4-FFF2-40B4-BE49-F238E27FC236}">
              <a16:creationId xmlns:a16="http://schemas.microsoft.com/office/drawing/2014/main" id="{00000000-0008-0000-2000-00006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20" name="17 CuadroTexto">
          <a:extLst>
            <a:ext uri="{FF2B5EF4-FFF2-40B4-BE49-F238E27FC236}">
              <a16:creationId xmlns:a16="http://schemas.microsoft.com/office/drawing/2014/main" id="{00000000-0008-0000-2000-00006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621" name="90 CuadroTexto">
          <a:extLst>
            <a:ext uri="{FF2B5EF4-FFF2-40B4-BE49-F238E27FC236}">
              <a16:creationId xmlns:a16="http://schemas.microsoft.com/office/drawing/2014/main" id="{00000000-0008-0000-2000-00006D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2" name="91 CuadroTexto">
          <a:extLst>
            <a:ext uri="{FF2B5EF4-FFF2-40B4-BE49-F238E27FC236}">
              <a16:creationId xmlns:a16="http://schemas.microsoft.com/office/drawing/2014/main" id="{00000000-0008-0000-2000-00006E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3" name="92 CuadroTexto">
          <a:extLst>
            <a:ext uri="{FF2B5EF4-FFF2-40B4-BE49-F238E27FC236}">
              <a16:creationId xmlns:a16="http://schemas.microsoft.com/office/drawing/2014/main" id="{00000000-0008-0000-2000-00006F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4" name="93 CuadroTexto">
          <a:extLst>
            <a:ext uri="{FF2B5EF4-FFF2-40B4-BE49-F238E27FC236}">
              <a16:creationId xmlns:a16="http://schemas.microsoft.com/office/drawing/2014/main" id="{00000000-0008-0000-2000-000070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5" name="94 CuadroTexto">
          <a:extLst>
            <a:ext uri="{FF2B5EF4-FFF2-40B4-BE49-F238E27FC236}">
              <a16:creationId xmlns:a16="http://schemas.microsoft.com/office/drawing/2014/main" id="{00000000-0008-0000-2000-000071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6" name="95 CuadroTexto">
          <a:extLst>
            <a:ext uri="{FF2B5EF4-FFF2-40B4-BE49-F238E27FC236}">
              <a16:creationId xmlns:a16="http://schemas.microsoft.com/office/drawing/2014/main" id="{00000000-0008-0000-2000-000072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7" name="96 CuadroTexto">
          <a:extLst>
            <a:ext uri="{FF2B5EF4-FFF2-40B4-BE49-F238E27FC236}">
              <a16:creationId xmlns:a16="http://schemas.microsoft.com/office/drawing/2014/main" id="{00000000-0008-0000-2000-000073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8" name="97 CuadroTexto">
          <a:extLst>
            <a:ext uri="{FF2B5EF4-FFF2-40B4-BE49-F238E27FC236}">
              <a16:creationId xmlns:a16="http://schemas.microsoft.com/office/drawing/2014/main" id="{00000000-0008-0000-2000-000074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9" name="98 CuadroTexto">
          <a:extLst>
            <a:ext uri="{FF2B5EF4-FFF2-40B4-BE49-F238E27FC236}">
              <a16:creationId xmlns:a16="http://schemas.microsoft.com/office/drawing/2014/main" id="{00000000-0008-0000-2000-000075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30" name="99 CuadroTexto">
          <a:extLst>
            <a:ext uri="{FF2B5EF4-FFF2-40B4-BE49-F238E27FC236}">
              <a16:creationId xmlns:a16="http://schemas.microsoft.com/office/drawing/2014/main" id="{00000000-0008-0000-2000-000076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31" name="100 CuadroTexto">
          <a:extLst>
            <a:ext uri="{FF2B5EF4-FFF2-40B4-BE49-F238E27FC236}">
              <a16:creationId xmlns:a16="http://schemas.microsoft.com/office/drawing/2014/main" id="{00000000-0008-0000-2000-000077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32" name="101 CuadroTexto">
          <a:extLst>
            <a:ext uri="{FF2B5EF4-FFF2-40B4-BE49-F238E27FC236}">
              <a16:creationId xmlns:a16="http://schemas.microsoft.com/office/drawing/2014/main" id="{00000000-0008-0000-2000-000078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633" name="118 CuadroTexto">
          <a:extLst>
            <a:ext uri="{FF2B5EF4-FFF2-40B4-BE49-F238E27FC236}">
              <a16:creationId xmlns:a16="http://schemas.microsoft.com/office/drawing/2014/main" id="{00000000-0008-0000-2000-00007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4" name="119 CuadroTexto">
          <a:extLst>
            <a:ext uri="{FF2B5EF4-FFF2-40B4-BE49-F238E27FC236}">
              <a16:creationId xmlns:a16="http://schemas.microsoft.com/office/drawing/2014/main" id="{00000000-0008-0000-2000-00007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5" name="120 CuadroTexto">
          <a:extLst>
            <a:ext uri="{FF2B5EF4-FFF2-40B4-BE49-F238E27FC236}">
              <a16:creationId xmlns:a16="http://schemas.microsoft.com/office/drawing/2014/main" id="{00000000-0008-0000-2000-00007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6" name="121 CuadroTexto">
          <a:extLst>
            <a:ext uri="{FF2B5EF4-FFF2-40B4-BE49-F238E27FC236}">
              <a16:creationId xmlns:a16="http://schemas.microsoft.com/office/drawing/2014/main" id="{00000000-0008-0000-2000-00007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7" name="122 CuadroTexto">
          <a:extLst>
            <a:ext uri="{FF2B5EF4-FFF2-40B4-BE49-F238E27FC236}">
              <a16:creationId xmlns:a16="http://schemas.microsoft.com/office/drawing/2014/main" id="{00000000-0008-0000-2000-00007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8" name="123 CuadroTexto">
          <a:extLst>
            <a:ext uri="{FF2B5EF4-FFF2-40B4-BE49-F238E27FC236}">
              <a16:creationId xmlns:a16="http://schemas.microsoft.com/office/drawing/2014/main" id="{00000000-0008-0000-2000-00007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9" name="124 CuadroTexto">
          <a:extLst>
            <a:ext uri="{FF2B5EF4-FFF2-40B4-BE49-F238E27FC236}">
              <a16:creationId xmlns:a16="http://schemas.microsoft.com/office/drawing/2014/main" id="{00000000-0008-0000-2000-00007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0" name="125 CuadroTexto">
          <a:extLst>
            <a:ext uri="{FF2B5EF4-FFF2-40B4-BE49-F238E27FC236}">
              <a16:creationId xmlns:a16="http://schemas.microsoft.com/office/drawing/2014/main" id="{00000000-0008-0000-2000-00008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1" name="143 CuadroTexto">
          <a:extLst>
            <a:ext uri="{FF2B5EF4-FFF2-40B4-BE49-F238E27FC236}">
              <a16:creationId xmlns:a16="http://schemas.microsoft.com/office/drawing/2014/main" id="{00000000-0008-0000-2000-00008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2" name="144 CuadroTexto">
          <a:extLst>
            <a:ext uri="{FF2B5EF4-FFF2-40B4-BE49-F238E27FC236}">
              <a16:creationId xmlns:a16="http://schemas.microsoft.com/office/drawing/2014/main" id="{00000000-0008-0000-2000-00008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3" name="145 CuadroTexto">
          <a:extLst>
            <a:ext uri="{FF2B5EF4-FFF2-40B4-BE49-F238E27FC236}">
              <a16:creationId xmlns:a16="http://schemas.microsoft.com/office/drawing/2014/main" id="{00000000-0008-0000-2000-00008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4" name="146 CuadroTexto">
          <a:extLst>
            <a:ext uri="{FF2B5EF4-FFF2-40B4-BE49-F238E27FC236}">
              <a16:creationId xmlns:a16="http://schemas.microsoft.com/office/drawing/2014/main" id="{00000000-0008-0000-2000-00008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5" name="147 CuadroTexto">
          <a:extLst>
            <a:ext uri="{FF2B5EF4-FFF2-40B4-BE49-F238E27FC236}">
              <a16:creationId xmlns:a16="http://schemas.microsoft.com/office/drawing/2014/main" id="{00000000-0008-0000-2000-00008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6" name="148 CuadroTexto">
          <a:extLst>
            <a:ext uri="{FF2B5EF4-FFF2-40B4-BE49-F238E27FC236}">
              <a16:creationId xmlns:a16="http://schemas.microsoft.com/office/drawing/2014/main" id="{00000000-0008-0000-2000-00008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7" name="149 CuadroTexto">
          <a:extLst>
            <a:ext uri="{FF2B5EF4-FFF2-40B4-BE49-F238E27FC236}">
              <a16:creationId xmlns:a16="http://schemas.microsoft.com/office/drawing/2014/main" id="{00000000-0008-0000-2000-00008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8" name="150 CuadroTexto">
          <a:extLst>
            <a:ext uri="{FF2B5EF4-FFF2-40B4-BE49-F238E27FC236}">
              <a16:creationId xmlns:a16="http://schemas.microsoft.com/office/drawing/2014/main" id="{00000000-0008-0000-2000-00008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9" name="151 CuadroTexto">
          <a:extLst>
            <a:ext uri="{FF2B5EF4-FFF2-40B4-BE49-F238E27FC236}">
              <a16:creationId xmlns:a16="http://schemas.microsoft.com/office/drawing/2014/main" id="{00000000-0008-0000-2000-00008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0" name="152 CuadroTexto">
          <a:extLst>
            <a:ext uri="{FF2B5EF4-FFF2-40B4-BE49-F238E27FC236}">
              <a16:creationId xmlns:a16="http://schemas.microsoft.com/office/drawing/2014/main" id="{00000000-0008-0000-2000-00008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1" name="153 CuadroTexto">
          <a:extLst>
            <a:ext uri="{FF2B5EF4-FFF2-40B4-BE49-F238E27FC236}">
              <a16:creationId xmlns:a16="http://schemas.microsoft.com/office/drawing/2014/main" id="{00000000-0008-0000-2000-00008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2" name="154 CuadroTexto">
          <a:extLst>
            <a:ext uri="{FF2B5EF4-FFF2-40B4-BE49-F238E27FC236}">
              <a16:creationId xmlns:a16="http://schemas.microsoft.com/office/drawing/2014/main" id="{00000000-0008-0000-2000-00008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3" name="155 CuadroTexto">
          <a:extLst>
            <a:ext uri="{FF2B5EF4-FFF2-40B4-BE49-F238E27FC236}">
              <a16:creationId xmlns:a16="http://schemas.microsoft.com/office/drawing/2014/main" id="{00000000-0008-0000-2000-00008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4" name="156 CuadroTexto">
          <a:extLst>
            <a:ext uri="{FF2B5EF4-FFF2-40B4-BE49-F238E27FC236}">
              <a16:creationId xmlns:a16="http://schemas.microsoft.com/office/drawing/2014/main" id="{00000000-0008-0000-2000-00008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5" name="157 CuadroTexto">
          <a:extLst>
            <a:ext uri="{FF2B5EF4-FFF2-40B4-BE49-F238E27FC236}">
              <a16:creationId xmlns:a16="http://schemas.microsoft.com/office/drawing/2014/main" id="{00000000-0008-0000-2000-00008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6" name="158 CuadroTexto">
          <a:extLst>
            <a:ext uri="{FF2B5EF4-FFF2-40B4-BE49-F238E27FC236}">
              <a16:creationId xmlns:a16="http://schemas.microsoft.com/office/drawing/2014/main" id="{00000000-0008-0000-2000-00009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7" name="159 CuadroTexto">
          <a:extLst>
            <a:ext uri="{FF2B5EF4-FFF2-40B4-BE49-F238E27FC236}">
              <a16:creationId xmlns:a16="http://schemas.microsoft.com/office/drawing/2014/main" id="{00000000-0008-0000-2000-00009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8" name="160 CuadroTexto">
          <a:extLst>
            <a:ext uri="{FF2B5EF4-FFF2-40B4-BE49-F238E27FC236}">
              <a16:creationId xmlns:a16="http://schemas.microsoft.com/office/drawing/2014/main" id="{00000000-0008-0000-2000-00009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9" name="161 CuadroTexto">
          <a:extLst>
            <a:ext uri="{FF2B5EF4-FFF2-40B4-BE49-F238E27FC236}">
              <a16:creationId xmlns:a16="http://schemas.microsoft.com/office/drawing/2014/main" id="{00000000-0008-0000-2000-00009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0" name="162 CuadroTexto">
          <a:extLst>
            <a:ext uri="{FF2B5EF4-FFF2-40B4-BE49-F238E27FC236}">
              <a16:creationId xmlns:a16="http://schemas.microsoft.com/office/drawing/2014/main" id="{00000000-0008-0000-2000-00009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1" name="163 CuadroTexto">
          <a:extLst>
            <a:ext uri="{FF2B5EF4-FFF2-40B4-BE49-F238E27FC236}">
              <a16:creationId xmlns:a16="http://schemas.microsoft.com/office/drawing/2014/main" id="{00000000-0008-0000-2000-00009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2" name="164 CuadroTexto">
          <a:extLst>
            <a:ext uri="{FF2B5EF4-FFF2-40B4-BE49-F238E27FC236}">
              <a16:creationId xmlns:a16="http://schemas.microsoft.com/office/drawing/2014/main" id="{00000000-0008-0000-2000-00009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3" name="165 CuadroTexto">
          <a:extLst>
            <a:ext uri="{FF2B5EF4-FFF2-40B4-BE49-F238E27FC236}">
              <a16:creationId xmlns:a16="http://schemas.microsoft.com/office/drawing/2014/main" id="{00000000-0008-0000-2000-00009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4" name="166 CuadroTexto">
          <a:extLst>
            <a:ext uri="{FF2B5EF4-FFF2-40B4-BE49-F238E27FC236}">
              <a16:creationId xmlns:a16="http://schemas.microsoft.com/office/drawing/2014/main" id="{00000000-0008-0000-2000-00009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5" name="167 CuadroTexto">
          <a:extLst>
            <a:ext uri="{FF2B5EF4-FFF2-40B4-BE49-F238E27FC236}">
              <a16:creationId xmlns:a16="http://schemas.microsoft.com/office/drawing/2014/main" id="{00000000-0008-0000-2000-00009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6" name="168 CuadroTexto">
          <a:extLst>
            <a:ext uri="{FF2B5EF4-FFF2-40B4-BE49-F238E27FC236}">
              <a16:creationId xmlns:a16="http://schemas.microsoft.com/office/drawing/2014/main" id="{00000000-0008-0000-2000-00009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7" name="169 CuadroTexto">
          <a:extLst>
            <a:ext uri="{FF2B5EF4-FFF2-40B4-BE49-F238E27FC236}">
              <a16:creationId xmlns:a16="http://schemas.microsoft.com/office/drawing/2014/main" id="{00000000-0008-0000-2000-00009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8" name="170 CuadroTexto">
          <a:extLst>
            <a:ext uri="{FF2B5EF4-FFF2-40B4-BE49-F238E27FC236}">
              <a16:creationId xmlns:a16="http://schemas.microsoft.com/office/drawing/2014/main" id="{00000000-0008-0000-2000-00009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9" name="171 CuadroTexto">
          <a:extLst>
            <a:ext uri="{FF2B5EF4-FFF2-40B4-BE49-F238E27FC236}">
              <a16:creationId xmlns:a16="http://schemas.microsoft.com/office/drawing/2014/main" id="{00000000-0008-0000-2000-00009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0" name="172 CuadroTexto">
          <a:extLst>
            <a:ext uri="{FF2B5EF4-FFF2-40B4-BE49-F238E27FC236}">
              <a16:creationId xmlns:a16="http://schemas.microsoft.com/office/drawing/2014/main" id="{00000000-0008-0000-2000-00009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1" name="173 CuadroTexto">
          <a:extLst>
            <a:ext uri="{FF2B5EF4-FFF2-40B4-BE49-F238E27FC236}">
              <a16:creationId xmlns:a16="http://schemas.microsoft.com/office/drawing/2014/main" id="{00000000-0008-0000-2000-00009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2" name="174 CuadroTexto">
          <a:extLst>
            <a:ext uri="{FF2B5EF4-FFF2-40B4-BE49-F238E27FC236}">
              <a16:creationId xmlns:a16="http://schemas.microsoft.com/office/drawing/2014/main" id="{00000000-0008-0000-2000-0000A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3" name="175 CuadroTexto">
          <a:extLst>
            <a:ext uri="{FF2B5EF4-FFF2-40B4-BE49-F238E27FC236}">
              <a16:creationId xmlns:a16="http://schemas.microsoft.com/office/drawing/2014/main" id="{00000000-0008-0000-2000-0000A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4" name="176 CuadroTexto">
          <a:extLst>
            <a:ext uri="{FF2B5EF4-FFF2-40B4-BE49-F238E27FC236}">
              <a16:creationId xmlns:a16="http://schemas.microsoft.com/office/drawing/2014/main" id="{00000000-0008-0000-2000-0000A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5" name="177 CuadroTexto">
          <a:extLst>
            <a:ext uri="{FF2B5EF4-FFF2-40B4-BE49-F238E27FC236}">
              <a16:creationId xmlns:a16="http://schemas.microsoft.com/office/drawing/2014/main" id="{00000000-0008-0000-2000-0000A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6" name="178 CuadroTexto">
          <a:extLst>
            <a:ext uri="{FF2B5EF4-FFF2-40B4-BE49-F238E27FC236}">
              <a16:creationId xmlns:a16="http://schemas.microsoft.com/office/drawing/2014/main" id="{00000000-0008-0000-2000-0000A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7" name="179 CuadroTexto">
          <a:extLst>
            <a:ext uri="{FF2B5EF4-FFF2-40B4-BE49-F238E27FC236}">
              <a16:creationId xmlns:a16="http://schemas.microsoft.com/office/drawing/2014/main" id="{00000000-0008-0000-2000-0000A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8" name="180 CuadroTexto">
          <a:extLst>
            <a:ext uri="{FF2B5EF4-FFF2-40B4-BE49-F238E27FC236}">
              <a16:creationId xmlns:a16="http://schemas.microsoft.com/office/drawing/2014/main" id="{00000000-0008-0000-2000-0000A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9" name="181 CuadroTexto">
          <a:extLst>
            <a:ext uri="{FF2B5EF4-FFF2-40B4-BE49-F238E27FC236}">
              <a16:creationId xmlns:a16="http://schemas.microsoft.com/office/drawing/2014/main" id="{00000000-0008-0000-2000-0000A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0" name="182 CuadroTexto">
          <a:extLst>
            <a:ext uri="{FF2B5EF4-FFF2-40B4-BE49-F238E27FC236}">
              <a16:creationId xmlns:a16="http://schemas.microsoft.com/office/drawing/2014/main" id="{00000000-0008-0000-2000-0000A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1" name="183 CuadroTexto">
          <a:extLst>
            <a:ext uri="{FF2B5EF4-FFF2-40B4-BE49-F238E27FC236}">
              <a16:creationId xmlns:a16="http://schemas.microsoft.com/office/drawing/2014/main" id="{00000000-0008-0000-2000-0000A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2" name="184 CuadroTexto">
          <a:extLst>
            <a:ext uri="{FF2B5EF4-FFF2-40B4-BE49-F238E27FC236}">
              <a16:creationId xmlns:a16="http://schemas.microsoft.com/office/drawing/2014/main" id="{00000000-0008-0000-2000-0000A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3" name="185 CuadroTexto">
          <a:extLst>
            <a:ext uri="{FF2B5EF4-FFF2-40B4-BE49-F238E27FC236}">
              <a16:creationId xmlns:a16="http://schemas.microsoft.com/office/drawing/2014/main" id="{00000000-0008-0000-2000-0000A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4" name="186 CuadroTexto">
          <a:extLst>
            <a:ext uri="{FF2B5EF4-FFF2-40B4-BE49-F238E27FC236}">
              <a16:creationId xmlns:a16="http://schemas.microsoft.com/office/drawing/2014/main" id="{00000000-0008-0000-2000-0000A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5" name="187 CuadroTexto">
          <a:extLst>
            <a:ext uri="{FF2B5EF4-FFF2-40B4-BE49-F238E27FC236}">
              <a16:creationId xmlns:a16="http://schemas.microsoft.com/office/drawing/2014/main" id="{00000000-0008-0000-2000-0000A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6" name="188 CuadroTexto">
          <a:extLst>
            <a:ext uri="{FF2B5EF4-FFF2-40B4-BE49-F238E27FC236}">
              <a16:creationId xmlns:a16="http://schemas.microsoft.com/office/drawing/2014/main" id="{00000000-0008-0000-2000-0000A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7" name="189 CuadroTexto">
          <a:extLst>
            <a:ext uri="{FF2B5EF4-FFF2-40B4-BE49-F238E27FC236}">
              <a16:creationId xmlns:a16="http://schemas.microsoft.com/office/drawing/2014/main" id="{00000000-0008-0000-2000-0000A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8" name="190 CuadroTexto">
          <a:extLst>
            <a:ext uri="{FF2B5EF4-FFF2-40B4-BE49-F238E27FC236}">
              <a16:creationId xmlns:a16="http://schemas.microsoft.com/office/drawing/2014/main" id="{00000000-0008-0000-2000-0000B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9" name="191 CuadroTexto">
          <a:extLst>
            <a:ext uri="{FF2B5EF4-FFF2-40B4-BE49-F238E27FC236}">
              <a16:creationId xmlns:a16="http://schemas.microsoft.com/office/drawing/2014/main" id="{00000000-0008-0000-2000-0000B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0" name="192 CuadroTexto">
          <a:extLst>
            <a:ext uri="{FF2B5EF4-FFF2-40B4-BE49-F238E27FC236}">
              <a16:creationId xmlns:a16="http://schemas.microsoft.com/office/drawing/2014/main" id="{00000000-0008-0000-2000-0000B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1" name="193 CuadroTexto">
          <a:extLst>
            <a:ext uri="{FF2B5EF4-FFF2-40B4-BE49-F238E27FC236}">
              <a16:creationId xmlns:a16="http://schemas.microsoft.com/office/drawing/2014/main" id="{00000000-0008-0000-2000-0000B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2" name="194 CuadroTexto">
          <a:extLst>
            <a:ext uri="{FF2B5EF4-FFF2-40B4-BE49-F238E27FC236}">
              <a16:creationId xmlns:a16="http://schemas.microsoft.com/office/drawing/2014/main" id="{00000000-0008-0000-2000-0000B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3" name="195 CuadroTexto">
          <a:extLst>
            <a:ext uri="{FF2B5EF4-FFF2-40B4-BE49-F238E27FC236}">
              <a16:creationId xmlns:a16="http://schemas.microsoft.com/office/drawing/2014/main" id="{00000000-0008-0000-2000-0000B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4" name="196 CuadroTexto">
          <a:extLst>
            <a:ext uri="{FF2B5EF4-FFF2-40B4-BE49-F238E27FC236}">
              <a16:creationId xmlns:a16="http://schemas.microsoft.com/office/drawing/2014/main" id="{00000000-0008-0000-2000-0000B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5" name="197 CuadroTexto">
          <a:extLst>
            <a:ext uri="{FF2B5EF4-FFF2-40B4-BE49-F238E27FC236}">
              <a16:creationId xmlns:a16="http://schemas.microsoft.com/office/drawing/2014/main" id="{00000000-0008-0000-2000-0000B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6" name="198 CuadroTexto">
          <a:extLst>
            <a:ext uri="{FF2B5EF4-FFF2-40B4-BE49-F238E27FC236}">
              <a16:creationId xmlns:a16="http://schemas.microsoft.com/office/drawing/2014/main" id="{00000000-0008-0000-2000-0000B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7" name="199 CuadroTexto">
          <a:extLst>
            <a:ext uri="{FF2B5EF4-FFF2-40B4-BE49-F238E27FC236}">
              <a16:creationId xmlns:a16="http://schemas.microsoft.com/office/drawing/2014/main" id="{00000000-0008-0000-2000-0000B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8" name="200 CuadroTexto">
          <a:extLst>
            <a:ext uri="{FF2B5EF4-FFF2-40B4-BE49-F238E27FC236}">
              <a16:creationId xmlns:a16="http://schemas.microsoft.com/office/drawing/2014/main" id="{00000000-0008-0000-2000-0000B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9" name="201 CuadroTexto">
          <a:extLst>
            <a:ext uri="{FF2B5EF4-FFF2-40B4-BE49-F238E27FC236}">
              <a16:creationId xmlns:a16="http://schemas.microsoft.com/office/drawing/2014/main" id="{00000000-0008-0000-2000-0000B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0" name="202 CuadroTexto">
          <a:extLst>
            <a:ext uri="{FF2B5EF4-FFF2-40B4-BE49-F238E27FC236}">
              <a16:creationId xmlns:a16="http://schemas.microsoft.com/office/drawing/2014/main" id="{00000000-0008-0000-2000-0000B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1" name="203 CuadroTexto">
          <a:extLst>
            <a:ext uri="{FF2B5EF4-FFF2-40B4-BE49-F238E27FC236}">
              <a16:creationId xmlns:a16="http://schemas.microsoft.com/office/drawing/2014/main" id="{00000000-0008-0000-2000-0000B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2" name="204 CuadroTexto">
          <a:extLst>
            <a:ext uri="{FF2B5EF4-FFF2-40B4-BE49-F238E27FC236}">
              <a16:creationId xmlns:a16="http://schemas.microsoft.com/office/drawing/2014/main" id="{00000000-0008-0000-2000-0000B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3" name="205 CuadroTexto">
          <a:extLst>
            <a:ext uri="{FF2B5EF4-FFF2-40B4-BE49-F238E27FC236}">
              <a16:creationId xmlns:a16="http://schemas.microsoft.com/office/drawing/2014/main" id="{00000000-0008-0000-2000-0000B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4" name="206 CuadroTexto">
          <a:extLst>
            <a:ext uri="{FF2B5EF4-FFF2-40B4-BE49-F238E27FC236}">
              <a16:creationId xmlns:a16="http://schemas.microsoft.com/office/drawing/2014/main" id="{00000000-0008-0000-2000-0000C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5" name="207 CuadroTexto">
          <a:extLst>
            <a:ext uri="{FF2B5EF4-FFF2-40B4-BE49-F238E27FC236}">
              <a16:creationId xmlns:a16="http://schemas.microsoft.com/office/drawing/2014/main" id="{00000000-0008-0000-2000-0000C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6" name="208 CuadroTexto">
          <a:extLst>
            <a:ext uri="{FF2B5EF4-FFF2-40B4-BE49-F238E27FC236}">
              <a16:creationId xmlns:a16="http://schemas.microsoft.com/office/drawing/2014/main" id="{00000000-0008-0000-2000-0000C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7" name="209 CuadroTexto">
          <a:extLst>
            <a:ext uri="{FF2B5EF4-FFF2-40B4-BE49-F238E27FC236}">
              <a16:creationId xmlns:a16="http://schemas.microsoft.com/office/drawing/2014/main" id="{00000000-0008-0000-2000-0000C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8" name="210 CuadroTexto">
          <a:extLst>
            <a:ext uri="{FF2B5EF4-FFF2-40B4-BE49-F238E27FC236}">
              <a16:creationId xmlns:a16="http://schemas.microsoft.com/office/drawing/2014/main" id="{00000000-0008-0000-2000-0000C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9" name="211 CuadroTexto">
          <a:extLst>
            <a:ext uri="{FF2B5EF4-FFF2-40B4-BE49-F238E27FC236}">
              <a16:creationId xmlns:a16="http://schemas.microsoft.com/office/drawing/2014/main" id="{00000000-0008-0000-2000-0000C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0" name="212 CuadroTexto">
          <a:extLst>
            <a:ext uri="{FF2B5EF4-FFF2-40B4-BE49-F238E27FC236}">
              <a16:creationId xmlns:a16="http://schemas.microsoft.com/office/drawing/2014/main" id="{00000000-0008-0000-2000-0000C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1" name="213 CuadroTexto">
          <a:extLst>
            <a:ext uri="{FF2B5EF4-FFF2-40B4-BE49-F238E27FC236}">
              <a16:creationId xmlns:a16="http://schemas.microsoft.com/office/drawing/2014/main" id="{00000000-0008-0000-2000-0000C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2" name="214 CuadroTexto">
          <a:extLst>
            <a:ext uri="{FF2B5EF4-FFF2-40B4-BE49-F238E27FC236}">
              <a16:creationId xmlns:a16="http://schemas.microsoft.com/office/drawing/2014/main" id="{00000000-0008-0000-2000-0000C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3" name="215 CuadroTexto">
          <a:extLst>
            <a:ext uri="{FF2B5EF4-FFF2-40B4-BE49-F238E27FC236}">
              <a16:creationId xmlns:a16="http://schemas.microsoft.com/office/drawing/2014/main" id="{00000000-0008-0000-2000-0000C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4" name="216 CuadroTexto">
          <a:extLst>
            <a:ext uri="{FF2B5EF4-FFF2-40B4-BE49-F238E27FC236}">
              <a16:creationId xmlns:a16="http://schemas.microsoft.com/office/drawing/2014/main" id="{00000000-0008-0000-2000-0000C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5" name="217 CuadroTexto">
          <a:extLst>
            <a:ext uri="{FF2B5EF4-FFF2-40B4-BE49-F238E27FC236}">
              <a16:creationId xmlns:a16="http://schemas.microsoft.com/office/drawing/2014/main" id="{00000000-0008-0000-2000-0000C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6" name="218 CuadroTexto">
          <a:extLst>
            <a:ext uri="{FF2B5EF4-FFF2-40B4-BE49-F238E27FC236}">
              <a16:creationId xmlns:a16="http://schemas.microsoft.com/office/drawing/2014/main" id="{00000000-0008-0000-2000-0000C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7" name="219 CuadroTexto">
          <a:extLst>
            <a:ext uri="{FF2B5EF4-FFF2-40B4-BE49-F238E27FC236}">
              <a16:creationId xmlns:a16="http://schemas.microsoft.com/office/drawing/2014/main" id="{00000000-0008-0000-2000-0000C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8" name="220 CuadroTexto">
          <a:extLst>
            <a:ext uri="{FF2B5EF4-FFF2-40B4-BE49-F238E27FC236}">
              <a16:creationId xmlns:a16="http://schemas.microsoft.com/office/drawing/2014/main" id="{00000000-0008-0000-2000-0000C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9" name="221 CuadroTexto">
          <a:extLst>
            <a:ext uri="{FF2B5EF4-FFF2-40B4-BE49-F238E27FC236}">
              <a16:creationId xmlns:a16="http://schemas.microsoft.com/office/drawing/2014/main" id="{00000000-0008-0000-2000-0000C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0" name="222 CuadroTexto">
          <a:extLst>
            <a:ext uri="{FF2B5EF4-FFF2-40B4-BE49-F238E27FC236}">
              <a16:creationId xmlns:a16="http://schemas.microsoft.com/office/drawing/2014/main" id="{00000000-0008-0000-2000-0000D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1" name="223 CuadroTexto">
          <a:extLst>
            <a:ext uri="{FF2B5EF4-FFF2-40B4-BE49-F238E27FC236}">
              <a16:creationId xmlns:a16="http://schemas.microsoft.com/office/drawing/2014/main" id="{00000000-0008-0000-2000-0000D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2" name="224 CuadroTexto">
          <a:extLst>
            <a:ext uri="{FF2B5EF4-FFF2-40B4-BE49-F238E27FC236}">
              <a16:creationId xmlns:a16="http://schemas.microsoft.com/office/drawing/2014/main" id="{00000000-0008-0000-2000-0000D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3" name="225 CuadroTexto">
          <a:extLst>
            <a:ext uri="{FF2B5EF4-FFF2-40B4-BE49-F238E27FC236}">
              <a16:creationId xmlns:a16="http://schemas.microsoft.com/office/drawing/2014/main" id="{00000000-0008-0000-2000-0000D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4" name="226 CuadroTexto">
          <a:extLst>
            <a:ext uri="{FF2B5EF4-FFF2-40B4-BE49-F238E27FC236}">
              <a16:creationId xmlns:a16="http://schemas.microsoft.com/office/drawing/2014/main" id="{00000000-0008-0000-2000-0000D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5" name="227 CuadroTexto">
          <a:extLst>
            <a:ext uri="{FF2B5EF4-FFF2-40B4-BE49-F238E27FC236}">
              <a16:creationId xmlns:a16="http://schemas.microsoft.com/office/drawing/2014/main" id="{00000000-0008-0000-2000-0000D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6" name="228 CuadroTexto">
          <a:extLst>
            <a:ext uri="{FF2B5EF4-FFF2-40B4-BE49-F238E27FC236}">
              <a16:creationId xmlns:a16="http://schemas.microsoft.com/office/drawing/2014/main" id="{00000000-0008-0000-2000-0000D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7" name="229 CuadroTexto">
          <a:extLst>
            <a:ext uri="{FF2B5EF4-FFF2-40B4-BE49-F238E27FC236}">
              <a16:creationId xmlns:a16="http://schemas.microsoft.com/office/drawing/2014/main" id="{00000000-0008-0000-2000-0000D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8" name="230 CuadroTexto">
          <a:extLst>
            <a:ext uri="{FF2B5EF4-FFF2-40B4-BE49-F238E27FC236}">
              <a16:creationId xmlns:a16="http://schemas.microsoft.com/office/drawing/2014/main" id="{00000000-0008-0000-2000-0000D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9" name="231 CuadroTexto">
          <a:extLst>
            <a:ext uri="{FF2B5EF4-FFF2-40B4-BE49-F238E27FC236}">
              <a16:creationId xmlns:a16="http://schemas.microsoft.com/office/drawing/2014/main" id="{00000000-0008-0000-2000-0000D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0" name="232 CuadroTexto">
          <a:extLst>
            <a:ext uri="{FF2B5EF4-FFF2-40B4-BE49-F238E27FC236}">
              <a16:creationId xmlns:a16="http://schemas.microsoft.com/office/drawing/2014/main" id="{00000000-0008-0000-2000-0000D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1" name="233 CuadroTexto">
          <a:extLst>
            <a:ext uri="{FF2B5EF4-FFF2-40B4-BE49-F238E27FC236}">
              <a16:creationId xmlns:a16="http://schemas.microsoft.com/office/drawing/2014/main" id="{00000000-0008-0000-2000-0000D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2" name="234 CuadroTexto">
          <a:extLst>
            <a:ext uri="{FF2B5EF4-FFF2-40B4-BE49-F238E27FC236}">
              <a16:creationId xmlns:a16="http://schemas.microsoft.com/office/drawing/2014/main" id="{00000000-0008-0000-2000-0000D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3" name="235 CuadroTexto">
          <a:extLst>
            <a:ext uri="{FF2B5EF4-FFF2-40B4-BE49-F238E27FC236}">
              <a16:creationId xmlns:a16="http://schemas.microsoft.com/office/drawing/2014/main" id="{00000000-0008-0000-2000-0000D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4" name="236 CuadroTexto">
          <a:extLst>
            <a:ext uri="{FF2B5EF4-FFF2-40B4-BE49-F238E27FC236}">
              <a16:creationId xmlns:a16="http://schemas.microsoft.com/office/drawing/2014/main" id="{00000000-0008-0000-2000-0000D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5" name="237 CuadroTexto">
          <a:extLst>
            <a:ext uri="{FF2B5EF4-FFF2-40B4-BE49-F238E27FC236}">
              <a16:creationId xmlns:a16="http://schemas.microsoft.com/office/drawing/2014/main" id="{00000000-0008-0000-2000-0000D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6" name="238 CuadroTexto">
          <a:extLst>
            <a:ext uri="{FF2B5EF4-FFF2-40B4-BE49-F238E27FC236}">
              <a16:creationId xmlns:a16="http://schemas.microsoft.com/office/drawing/2014/main" id="{00000000-0008-0000-2000-0000E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7" name="239 CuadroTexto">
          <a:extLst>
            <a:ext uri="{FF2B5EF4-FFF2-40B4-BE49-F238E27FC236}">
              <a16:creationId xmlns:a16="http://schemas.microsoft.com/office/drawing/2014/main" id="{00000000-0008-0000-2000-0000E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8" name="240 CuadroTexto">
          <a:extLst>
            <a:ext uri="{FF2B5EF4-FFF2-40B4-BE49-F238E27FC236}">
              <a16:creationId xmlns:a16="http://schemas.microsoft.com/office/drawing/2014/main" id="{00000000-0008-0000-2000-0000E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9" name="241 CuadroTexto">
          <a:extLst>
            <a:ext uri="{FF2B5EF4-FFF2-40B4-BE49-F238E27FC236}">
              <a16:creationId xmlns:a16="http://schemas.microsoft.com/office/drawing/2014/main" id="{00000000-0008-0000-2000-0000E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0" name="242 CuadroTexto">
          <a:extLst>
            <a:ext uri="{FF2B5EF4-FFF2-40B4-BE49-F238E27FC236}">
              <a16:creationId xmlns:a16="http://schemas.microsoft.com/office/drawing/2014/main" id="{00000000-0008-0000-2000-0000E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1" name="243 CuadroTexto">
          <a:extLst>
            <a:ext uri="{FF2B5EF4-FFF2-40B4-BE49-F238E27FC236}">
              <a16:creationId xmlns:a16="http://schemas.microsoft.com/office/drawing/2014/main" id="{00000000-0008-0000-2000-0000E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2" name="244 CuadroTexto">
          <a:extLst>
            <a:ext uri="{FF2B5EF4-FFF2-40B4-BE49-F238E27FC236}">
              <a16:creationId xmlns:a16="http://schemas.microsoft.com/office/drawing/2014/main" id="{00000000-0008-0000-2000-0000E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3" name="245 CuadroTexto">
          <a:extLst>
            <a:ext uri="{FF2B5EF4-FFF2-40B4-BE49-F238E27FC236}">
              <a16:creationId xmlns:a16="http://schemas.microsoft.com/office/drawing/2014/main" id="{00000000-0008-0000-2000-0000E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4" name="246 CuadroTexto">
          <a:extLst>
            <a:ext uri="{FF2B5EF4-FFF2-40B4-BE49-F238E27FC236}">
              <a16:creationId xmlns:a16="http://schemas.microsoft.com/office/drawing/2014/main" id="{00000000-0008-0000-2000-0000E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5" name="247 CuadroTexto">
          <a:extLst>
            <a:ext uri="{FF2B5EF4-FFF2-40B4-BE49-F238E27FC236}">
              <a16:creationId xmlns:a16="http://schemas.microsoft.com/office/drawing/2014/main" id="{00000000-0008-0000-2000-0000E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6" name="248 CuadroTexto">
          <a:extLst>
            <a:ext uri="{FF2B5EF4-FFF2-40B4-BE49-F238E27FC236}">
              <a16:creationId xmlns:a16="http://schemas.microsoft.com/office/drawing/2014/main" id="{00000000-0008-0000-2000-0000E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7" name="249 CuadroTexto">
          <a:extLst>
            <a:ext uri="{FF2B5EF4-FFF2-40B4-BE49-F238E27FC236}">
              <a16:creationId xmlns:a16="http://schemas.microsoft.com/office/drawing/2014/main" id="{00000000-0008-0000-2000-0000E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8" name="250 CuadroTexto">
          <a:extLst>
            <a:ext uri="{FF2B5EF4-FFF2-40B4-BE49-F238E27FC236}">
              <a16:creationId xmlns:a16="http://schemas.microsoft.com/office/drawing/2014/main" id="{00000000-0008-0000-2000-0000E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9" name="251 CuadroTexto">
          <a:extLst>
            <a:ext uri="{FF2B5EF4-FFF2-40B4-BE49-F238E27FC236}">
              <a16:creationId xmlns:a16="http://schemas.microsoft.com/office/drawing/2014/main" id="{00000000-0008-0000-2000-0000E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0" name="252 CuadroTexto">
          <a:extLst>
            <a:ext uri="{FF2B5EF4-FFF2-40B4-BE49-F238E27FC236}">
              <a16:creationId xmlns:a16="http://schemas.microsoft.com/office/drawing/2014/main" id="{00000000-0008-0000-2000-0000E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1" name="253 CuadroTexto">
          <a:extLst>
            <a:ext uri="{FF2B5EF4-FFF2-40B4-BE49-F238E27FC236}">
              <a16:creationId xmlns:a16="http://schemas.microsoft.com/office/drawing/2014/main" id="{00000000-0008-0000-2000-0000E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2" name="254 CuadroTexto">
          <a:extLst>
            <a:ext uri="{FF2B5EF4-FFF2-40B4-BE49-F238E27FC236}">
              <a16:creationId xmlns:a16="http://schemas.microsoft.com/office/drawing/2014/main" id="{00000000-0008-0000-2000-0000F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3" name="255 CuadroTexto">
          <a:extLst>
            <a:ext uri="{FF2B5EF4-FFF2-40B4-BE49-F238E27FC236}">
              <a16:creationId xmlns:a16="http://schemas.microsoft.com/office/drawing/2014/main" id="{00000000-0008-0000-2000-0000F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4" name="256 CuadroTexto">
          <a:extLst>
            <a:ext uri="{FF2B5EF4-FFF2-40B4-BE49-F238E27FC236}">
              <a16:creationId xmlns:a16="http://schemas.microsoft.com/office/drawing/2014/main" id="{00000000-0008-0000-2000-0000F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5" name="257 CuadroTexto">
          <a:extLst>
            <a:ext uri="{FF2B5EF4-FFF2-40B4-BE49-F238E27FC236}">
              <a16:creationId xmlns:a16="http://schemas.microsoft.com/office/drawing/2014/main" id="{00000000-0008-0000-2000-0000F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6" name="258 CuadroTexto">
          <a:extLst>
            <a:ext uri="{FF2B5EF4-FFF2-40B4-BE49-F238E27FC236}">
              <a16:creationId xmlns:a16="http://schemas.microsoft.com/office/drawing/2014/main" id="{00000000-0008-0000-2000-0000F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7" name="259 CuadroTexto">
          <a:extLst>
            <a:ext uri="{FF2B5EF4-FFF2-40B4-BE49-F238E27FC236}">
              <a16:creationId xmlns:a16="http://schemas.microsoft.com/office/drawing/2014/main" id="{00000000-0008-0000-2000-0000F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8" name="260 CuadroTexto">
          <a:extLst>
            <a:ext uri="{FF2B5EF4-FFF2-40B4-BE49-F238E27FC236}">
              <a16:creationId xmlns:a16="http://schemas.microsoft.com/office/drawing/2014/main" id="{00000000-0008-0000-2000-0000F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9" name="261 CuadroTexto">
          <a:extLst>
            <a:ext uri="{FF2B5EF4-FFF2-40B4-BE49-F238E27FC236}">
              <a16:creationId xmlns:a16="http://schemas.microsoft.com/office/drawing/2014/main" id="{00000000-0008-0000-2000-0000F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0" name="262 CuadroTexto">
          <a:extLst>
            <a:ext uri="{FF2B5EF4-FFF2-40B4-BE49-F238E27FC236}">
              <a16:creationId xmlns:a16="http://schemas.microsoft.com/office/drawing/2014/main" id="{00000000-0008-0000-2000-0000F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1" name="263 CuadroTexto">
          <a:extLst>
            <a:ext uri="{FF2B5EF4-FFF2-40B4-BE49-F238E27FC236}">
              <a16:creationId xmlns:a16="http://schemas.microsoft.com/office/drawing/2014/main" id="{00000000-0008-0000-2000-0000F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2" name="264 CuadroTexto">
          <a:extLst>
            <a:ext uri="{FF2B5EF4-FFF2-40B4-BE49-F238E27FC236}">
              <a16:creationId xmlns:a16="http://schemas.microsoft.com/office/drawing/2014/main" id="{00000000-0008-0000-2000-0000F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3" name="265 CuadroTexto">
          <a:extLst>
            <a:ext uri="{FF2B5EF4-FFF2-40B4-BE49-F238E27FC236}">
              <a16:creationId xmlns:a16="http://schemas.microsoft.com/office/drawing/2014/main" id="{00000000-0008-0000-2000-0000F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4" name="266 CuadroTexto">
          <a:extLst>
            <a:ext uri="{FF2B5EF4-FFF2-40B4-BE49-F238E27FC236}">
              <a16:creationId xmlns:a16="http://schemas.microsoft.com/office/drawing/2014/main" id="{00000000-0008-0000-2000-0000F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5" name="267 CuadroTexto">
          <a:extLst>
            <a:ext uri="{FF2B5EF4-FFF2-40B4-BE49-F238E27FC236}">
              <a16:creationId xmlns:a16="http://schemas.microsoft.com/office/drawing/2014/main" id="{00000000-0008-0000-2000-0000F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766" name="268 CuadroTexto">
          <a:extLst>
            <a:ext uri="{FF2B5EF4-FFF2-40B4-BE49-F238E27FC236}">
              <a16:creationId xmlns:a16="http://schemas.microsoft.com/office/drawing/2014/main" id="{00000000-0008-0000-2000-0000FE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67" name="269 CuadroTexto">
          <a:extLst>
            <a:ext uri="{FF2B5EF4-FFF2-40B4-BE49-F238E27FC236}">
              <a16:creationId xmlns:a16="http://schemas.microsoft.com/office/drawing/2014/main" id="{00000000-0008-0000-2000-0000FF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68" name="270 CuadroTexto">
          <a:extLst>
            <a:ext uri="{FF2B5EF4-FFF2-40B4-BE49-F238E27FC236}">
              <a16:creationId xmlns:a16="http://schemas.microsoft.com/office/drawing/2014/main" id="{00000000-0008-0000-2000-000000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69" name="271 CuadroTexto">
          <a:extLst>
            <a:ext uri="{FF2B5EF4-FFF2-40B4-BE49-F238E27FC236}">
              <a16:creationId xmlns:a16="http://schemas.microsoft.com/office/drawing/2014/main" id="{00000000-0008-0000-2000-000001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0" name="272 CuadroTexto">
          <a:extLst>
            <a:ext uri="{FF2B5EF4-FFF2-40B4-BE49-F238E27FC236}">
              <a16:creationId xmlns:a16="http://schemas.microsoft.com/office/drawing/2014/main" id="{00000000-0008-0000-2000-000002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1" name="273 CuadroTexto">
          <a:extLst>
            <a:ext uri="{FF2B5EF4-FFF2-40B4-BE49-F238E27FC236}">
              <a16:creationId xmlns:a16="http://schemas.microsoft.com/office/drawing/2014/main" id="{00000000-0008-0000-2000-000003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2" name="274 CuadroTexto">
          <a:extLst>
            <a:ext uri="{FF2B5EF4-FFF2-40B4-BE49-F238E27FC236}">
              <a16:creationId xmlns:a16="http://schemas.microsoft.com/office/drawing/2014/main" id="{00000000-0008-0000-2000-000004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3" name="275 CuadroTexto">
          <a:extLst>
            <a:ext uri="{FF2B5EF4-FFF2-40B4-BE49-F238E27FC236}">
              <a16:creationId xmlns:a16="http://schemas.microsoft.com/office/drawing/2014/main" id="{00000000-0008-0000-2000-000005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4" name="276 CuadroTexto">
          <a:extLst>
            <a:ext uri="{FF2B5EF4-FFF2-40B4-BE49-F238E27FC236}">
              <a16:creationId xmlns:a16="http://schemas.microsoft.com/office/drawing/2014/main" id="{00000000-0008-0000-2000-000006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5" name="277 CuadroTexto">
          <a:extLst>
            <a:ext uri="{FF2B5EF4-FFF2-40B4-BE49-F238E27FC236}">
              <a16:creationId xmlns:a16="http://schemas.microsoft.com/office/drawing/2014/main" id="{00000000-0008-0000-2000-000007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6" name="278 CuadroTexto">
          <a:extLst>
            <a:ext uri="{FF2B5EF4-FFF2-40B4-BE49-F238E27FC236}">
              <a16:creationId xmlns:a16="http://schemas.microsoft.com/office/drawing/2014/main" id="{00000000-0008-0000-2000-000008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7" name="279 CuadroTexto">
          <a:extLst>
            <a:ext uri="{FF2B5EF4-FFF2-40B4-BE49-F238E27FC236}">
              <a16:creationId xmlns:a16="http://schemas.microsoft.com/office/drawing/2014/main" id="{00000000-0008-0000-2000-000009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8" name="280 CuadroTexto">
          <a:extLst>
            <a:ext uri="{FF2B5EF4-FFF2-40B4-BE49-F238E27FC236}">
              <a16:creationId xmlns:a16="http://schemas.microsoft.com/office/drawing/2014/main" id="{00000000-0008-0000-2000-00000A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9" name="281 CuadroTexto">
          <a:extLst>
            <a:ext uri="{FF2B5EF4-FFF2-40B4-BE49-F238E27FC236}">
              <a16:creationId xmlns:a16="http://schemas.microsoft.com/office/drawing/2014/main" id="{00000000-0008-0000-2000-00000B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80" name="282 CuadroTexto">
          <a:extLst>
            <a:ext uri="{FF2B5EF4-FFF2-40B4-BE49-F238E27FC236}">
              <a16:creationId xmlns:a16="http://schemas.microsoft.com/office/drawing/2014/main" id="{00000000-0008-0000-2000-00000C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81" name="283 CuadroTexto">
          <a:extLst>
            <a:ext uri="{FF2B5EF4-FFF2-40B4-BE49-F238E27FC236}">
              <a16:creationId xmlns:a16="http://schemas.microsoft.com/office/drawing/2014/main" id="{00000000-0008-0000-2000-00000D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82" name="284 CuadroTexto">
          <a:extLst>
            <a:ext uri="{FF2B5EF4-FFF2-40B4-BE49-F238E27FC236}">
              <a16:creationId xmlns:a16="http://schemas.microsoft.com/office/drawing/2014/main" id="{00000000-0008-0000-2000-00000E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783" name="285 CuadroTexto">
          <a:extLst>
            <a:ext uri="{FF2B5EF4-FFF2-40B4-BE49-F238E27FC236}">
              <a16:creationId xmlns:a16="http://schemas.microsoft.com/office/drawing/2014/main" id="{00000000-0008-0000-2000-00000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4" name="286 CuadroTexto">
          <a:extLst>
            <a:ext uri="{FF2B5EF4-FFF2-40B4-BE49-F238E27FC236}">
              <a16:creationId xmlns:a16="http://schemas.microsoft.com/office/drawing/2014/main" id="{00000000-0008-0000-2000-00001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5" name="287 CuadroTexto">
          <a:extLst>
            <a:ext uri="{FF2B5EF4-FFF2-40B4-BE49-F238E27FC236}">
              <a16:creationId xmlns:a16="http://schemas.microsoft.com/office/drawing/2014/main" id="{00000000-0008-0000-2000-00001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6" name="288 CuadroTexto">
          <a:extLst>
            <a:ext uri="{FF2B5EF4-FFF2-40B4-BE49-F238E27FC236}">
              <a16:creationId xmlns:a16="http://schemas.microsoft.com/office/drawing/2014/main" id="{00000000-0008-0000-2000-00001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7" name="289 CuadroTexto">
          <a:extLst>
            <a:ext uri="{FF2B5EF4-FFF2-40B4-BE49-F238E27FC236}">
              <a16:creationId xmlns:a16="http://schemas.microsoft.com/office/drawing/2014/main" id="{00000000-0008-0000-2000-00001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8" name="290 CuadroTexto">
          <a:extLst>
            <a:ext uri="{FF2B5EF4-FFF2-40B4-BE49-F238E27FC236}">
              <a16:creationId xmlns:a16="http://schemas.microsoft.com/office/drawing/2014/main" id="{00000000-0008-0000-2000-00001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9" name="291 CuadroTexto">
          <a:extLst>
            <a:ext uri="{FF2B5EF4-FFF2-40B4-BE49-F238E27FC236}">
              <a16:creationId xmlns:a16="http://schemas.microsoft.com/office/drawing/2014/main" id="{00000000-0008-0000-2000-00001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0" name="292 CuadroTexto">
          <a:extLst>
            <a:ext uri="{FF2B5EF4-FFF2-40B4-BE49-F238E27FC236}">
              <a16:creationId xmlns:a16="http://schemas.microsoft.com/office/drawing/2014/main" id="{00000000-0008-0000-2000-00001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1" name="293 CuadroTexto">
          <a:extLst>
            <a:ext uri="{FF2B5EF4-FFF2-40B4-BE49-F238E27FC236}">
              <a16:creationId xmlns:a16="http://schemas.microsoft.com/office/drawing/2014/main" id="{00000000-0008-0000-2000-00001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2" name="294 CuadroTexto">
          <a:extLst>
            <a:ext uri="{FF2B5EF4-FFF2-40B4-BE49-F238E27FC236}">
              <a16:creationId xmlns:a16="http://schemas.microsoft.com/office/drawing/2014/main" id="{00000000-0008-0000-2000-00001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3" name="295 CuadroTexto">
          <a:extLst>
            <a:ext uri="{FF2B5EF4-FFF2-40B4-BE49-F238E27FC236}">
              <a16:creationId xmlns:a16="http://schemas.microsoft.com/office/drawing/2014/main" id="{00000000-0008-0000-2000-00001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4" name="296 CuadroTexto">
          <a:extLst>
            <a:ext uri="{FF2B5EF4-FFF2-40B4-BE49-F238E27FC236}">
              <a16:creationId xmlns:a16="http://schemas.microsoft.com/office/drawing/2014/main" id="{00000000-0008-0000-2000-00001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5" name="17 CuadroTexto">
          <a:extLst>
            <a:ext uri="{FF2B5EF4-FFF2-40B4-BE49-F238E27FC236}">
              <a16:creationId xmlns:a16="http://schemas.microsoft.com/office/drawing/2014/main" id="{00000000-0008-0000-2000-00001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796" name="90 CuadroTexto">
          <a:extLst>
            <a:ext uri="{FF2B5EF4-FFF2-40B4-BE49-F238E27FC236}">
              <a16:creationId xmlns:a16="http://schemas.microsoft.com/office/drawing/2014/main" id="{00000000-0008-0000-2000-00001C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797" name="91 CuadroTexto">
          <a:extLst>
            <a:ext uri="{FF2B5EF4-FFF2-40B4-BE49-F238E27FC236}">
              <a16:creationId xmlns:a16="http://schemas.microsoft.com/office/drawing/2014/main" id="{00000000-0008-0000-2000-00001D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798" name="92 CuadroTexto">
          <a:extLst>
            <a:ext uri="{FF2B5EF4-FFF2-40B4-BE49-F238E27FC236}">
              <a16:creationId xmlns:a16="http://schemas.microsoft.com/office/drawing/2014/main" id="{00000000-0008-0000-2000-00001E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799" name="93 CuadroTexto">
          <a:extLst>
            <a:ext uri="{FF2B5EF4-FFF2-40B4-BE49-F238E27FC236}">
              <a16:creationId xmlns:a16="http://schemas.microsoft.com/office/drawing/2014/main" id="{00000000-0008-0000-2000-00001F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0" name="94 CuadroTexto">
          <a:extLst>
            <a:ext uri="{FF2B5EF4-FFF2-40B4-BE49-F238E27FC236}">
              <a16:creationId xmlns:a16="http://schemas.microsoft.com/office/drawing/2014/main" id="{00000000-0008-0000-2000-000020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1" name="95 CuadroTexto">
          <a:extLst>
            <a:ext uri="{FF2B5EF4-FFF2-40B4-BE49-F238E27FC236}">
              <a16:creationId xmlns:a16="http://schemas.microsoft.com/office/drawing/2014/main" id="{00000000-0008-0000-2000-000021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2" name="96 CuadroTexto">
          <a:extLst>
            <a:ext uri="{FF2B5EF4-FFF2-40B4-BE49-F238E27FC236}">
              <a16:creationId xmlns:a16="http://schemas.microsoft.com/office/drawing/2014/main" id="{00000000-0008-0000-2000-000022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3" name="97 CuadroTexto">
          <a:extLst>
            <a:ext uri="{FF2B5EF4-FFF2-40B4-BE49-F238E27FC236}">
              <a16:creationId xmlns:a16="http://schemas.microsoft.com/office/drawing/2014/main" id="{00000000-0008-0000-2000-000023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4" name="98 CuadroTexto">
          <a:extLst>
            <a:ext uri="{FF2B5EF4-FFF2-40B4-BE49-F238E27FC236}">
              <a16:creationId xmlns:a16="http://schemas.microsoft.com/office/drawing/2014/main" id="{00000000-0008-0000-2000-000024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5" name="99 CuadroTexto">
          <a:extLst>
            <a:ext uri="{FF2B5EF4-FFF2-40B4-BE49-F238E27FC236}">
              <a16:creationId xmlns:a16="http://schemas.microsoft.com/office/drawing/2014/main" id="{00000000-0008-0000-2000-000025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6" name="100 CuadroTexto">
          <a:extLst>
            <a:ext uri="{FF2B5EF4-FFF2-40B4-BE49-F238E27FC236}">
              <a16:creationId xmlns:a16="http://schemas.microsoft.com/office/drawing/2014/main" id="{00000000-0008-0000-2000-000026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7" name="101 CuadroTexto">
          <a:extLst>
            <a:ext uri="{FF2B5EF4-FFF2-40B4-BE49-F238E27FC236}">
              <a16:creationId xmlns:a16="http://schemas.microsoft.com/office/drawing/2014/main" id="{00000000-0008-0000-2000-000027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808" name="118 CuadroTexto">
          <a:extLst>
            <a:ext uri="{FF2B5EF4-FFF2-40B4-BE49-F238E27FC236}">
              <a16:creationId xmlns:a16="http://schemas.microsoft.com/office/drawing/2014/main" id="{00000000-0008-0000-2000-00002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09" name="119 CuadroTexto">
          <a:extLst>
            <a:ext uri="{FF2B5EF4-FFF2-40B4-BE49-F238E27FC236}">
              <a16:creationId xmlns:a16="http://schemas.microsoft.com/office/drawing/2014/main" id="{00000000-0008-0000-2000-00002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0" name="120 CuadroTexto">
          <a:extLst>
            <a:ext uri="{FF2B5EF4-FFF2-40B4-BE49-F238E27FC236}">
              <a16:creationId xmlns:a16="http://schemas.microsoft.com/office/drawing/2014/main" id="{00000000-0008-0000-2000-00002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1" name="121 CuadroTexto">
          <a:extLst>
            <a:ext uri="{FF2B5EF4-FFF2-40B4-BE49-F238E27FC236}">
              <a16:creationId xmlns:a16="http://schemas.microsoft.com/office/drawing/2014/main" id="{00000000-0008-0000-2000-00002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2" name="122 CuadroTexto">
          <a:extLst>
            <a:ext uri="{FF2B5EF4-FFF2-40B4-BE49-F238E27FC236}">
              <a16:creationId xmlns:a16="http://schemas.microsoft.com/office/drawing/2014/main" id="{00000000-0008-0000-2000-00002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3" name="123 CuadroTexto">
          <a:extLst>
            <a:ext uri="{FF2B5EF4-FFF2-40B4-BE49-F238E27FC236}">
              <a16:creationId xmlns:a16="http://schemas.microsoft.com/office/drawing/2014/main" id="{00000000-0008-0000-2000-00002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4" name="124 CuadroTexto">
          <a:extLst>
            <a:ext uri="{FF2B5EF4-FFF2-40B4-BE49-F238E27FC236}">
              <a16:creationId xmlns:a16="http://schemas.microsoft.com/office/drawing/2014/main" id="{00000000-0008-0000-2000-00002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5" name="125 CuadroTexto">
          <a:extLst>
            <a:ext uri="{FF2B5EF4-FFF2-40B4-BE49-F238E27FC236}">
              <a16:creationId xmlns:a16="http://schemas.microsoft.com/office/drawing/2014/main" id="{00000000-0008-0000-2000-00002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6" name="143 CuadroTexto">
          <a:extLst>
            <a:ext uri="{FF2B5EF4-FFF2-40B4-BE49-F238E27FC236}">
              <a16:creationId xmlns:a16="http://schemas.microsoft.com/office/drawing/2014/main" id="{00000000-0008-0000-2000-00003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7" name="144 CuadroTexto">
          <a:extLst>
            <a:ext uri="{FF2B5EF4-FFF2-40B4-BE49-F238E27FC236}">
              <a16:creationId xmlns:a16="http://schemas.microsoft.com/office/drawing/2014/main" id="{00000000-0008-0000-2000-00003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8" name="145 CuadroTexto">
          <a:extLst>
            <a:ext uri="{FF2B5EF4-FFF2-40B4-BE49-F238E27FC236}">
              <a16:creationId xmlns:a16="http://schemas.microsoft.com/office/drawing/2014/main" id="{00000000-0008-0000-2000-00003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9" name="146 CuadroTexto">
          <a:extLst>
            <a:ext uri="{FF2B5EF4-FFF2-40B4-BE49-F238E27FC236}">
              <a16:creationId xmlns:a16="http://schemas.microsoft.com/office/drawing/2014/main" id="{00000000-0008-0000-2000-00003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0" name="147 CuadroTexto">
          <a:extLst>
            <a:ext uri="{FF2B5EF4-FFF2-40B4-BE49-F238E27FC236}">
              <a16:creationId xmlns:a16="http://schemas.microsoft.com/office/drawing/2014/main" id="{00000000-0008-0000-2000-00003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1" name="148 CuadroTexto">
          <a:extLst>
            <a:ext uri="{FF2B5EF4-FFF2-40B4-BE49-F238E27FC236}">
              <a16:creationId xmlns:a16="http://schemas.microsoft.com/office/drawing/2014/main" id="{00000000-0008-0000-2000-00003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2" name="149 CuadroTexto">
          <a:extLst>
            <a:ext uri="{FF2B5EF4-FFF2-40B4-BE49-F238E27FC236}">
              <a16:creationId xmlns:a16="http://schemas.microsoft.com/office/drawing/2014/main" id="{00000000-0008-0000-2000-00003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3" name="150 CuadroTexto">
          <a:extLst>
            <a:ext uri="{FF2B5EF4-FFF2-40B4-BE49-F238E27FC236}">
              <a16:creationId xmlns:a16="http://schemas.microsoft.com/office/drawing/2014/main" id="{00000000-0008-0000-2000-00003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4" name="151 CuadroTexto">
          <a:extLst>
            <a:ext uri="{FF2B5EF4-FFF2-40B4-BE49-F238E27FC236}">
              <a16:creationId xmlns:a16="http://schemas.microsoft.com/office/drawing/2014/main" id="{00000000-0008-0000-2000-00003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5" name="152 CuadroTexto">
          <a:extLst>
            <a:ext uri="{FF2B5EF4-FFF2-40B4-BE49-F238E27FC236}">
              <a16:creationId xmlns:a16="http://schemas.microsoft.com/office/drawing/2014/main" id="{00000000-0008-0000-2000-00003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6" name="153 CuadroTexto">
          <a:extLst>
            <a:ext uri="{FF2B5EF4-FFF2-40B4-BE49-F238E27FC236}">
              <a16:creationId xmlns:a16="http://schemas.microsoft.com/office/drawing/2014/main" id="{00000000-0008-0000-2000-00003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7" name="154 CuadroTexto">
          <a:extLst>
            <a:ext uri="{FF2B5EF4-FFF2-40B4-BE49-F238E27FC236}">
              <a16:creationId xmlns:a16="http://schemas.microsoft.com/office/drawing/2014/main" id="{00000000-0008-0000-2000-00003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8" name="155 CuadroTexto">
          <a:extLst>
            <a:ext uri="{FF2B5EF4-FFF2-40B4-BE49-F238E27FC236}">
              <a16:creationId xmlns:a16="http://schemas.microsoft.com/office/drawing/2014/main" id="{00000000-0008-0000-2000-00003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9" name="156 CuadroTexto">
          <a:extLst>
            <a:ext uri="{FF2B5EF4-FFF2-40B4-BE49-F238E27FC236}">
              <a16:creationId xmlns:a16="http://schemas.microsoft.com/office/drawing/2014/main" id="{00000000-0008-0000-2000-00003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0" name="157 CuadroTexto">
          <a:extLst>
            <a:ext uri="{FF2B5EF4-FFF2-40B4-BE49-F238E27FC236}">
              <a16:creationId xmlns:a16="http://schemas.microsoft.com/office/drawing/2014/main" id="{00000000-0008-0000-2000-00003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1" name="158 CuadroTexto">
          <a:extLst>
            <a:ext uri="{FF2B5EF4-FFF2-40B4-BE49-F238E27FC236}">
              <a16:creationId xmlns:a16="http://schemas.microsoft.com/office/drawing/2014/main" id="{00000000-0008-0000-2000-00003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2" name="159 CuadroTexto">
          <a:extLst>
            <a:ext uri="{FF2B5EF4-FFF2-40B4-BE49-F238E27FC236}">
              <a16:creationId xmlns:a16="http://schemas.microsoft.com/office/drawing/2014/main" id="{00000000-0008-0000-2000-00004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3" name="160 CuadroTexto">
          <a:extLst>
            <a:ext uri="{FF2B5EF4-FFF2-40B4-BE49-F238E27FC236}">
              <a16:creationId xmlns:a16="http://schemas.microsoft.com/office/drawing/2014/main" id="{00000000-0008-0000-2000-00004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4" name="161 CuadroTexto">
          <a:extLst>
            <a:ext uri="{FF2B5EF4-FFF2-40B4-BE49-F238E27FC236}">
              <a16:creationId xmlns:a16="http://schemas.microsoft.com/office/drawing/2014/main" id="{00000000-0008-0000-2000-00004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5" name="162 CuadroTexto">
          <a:extLst>
            <a:ext uri="{FF2B5EF4-FFF2-40B4-BE49-F238E27FC236}">
              <a16:creationId xmlns:a16="http://schemas.microsoft.com/office/drawing/2014/main" id="{00000000-0008-0000-2000-00004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6" name="163 CuadroTexto">
          <a:extLst>
            <a:ext uri="{FF2B5EF4-FFF2-40B4-BE49-F238E27FC236}">
              <a16:creationId xmlns:a16="http://schemas.microsoft.com/office/drawing/2014/main" id="{00000000-0008-0000-2000-00004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7" name="164 CuadroTexto">
          <a:extLst>
            <a:ext uri="{FF2B5EF4-FFF2-40B4-BE49-F238E27FC236}">
              <a16:creationId xmlns:a16="http://schemas.microsoft.com/office/drawing/2014/main" id="{00000000-0008-0000-2000-00004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8" name="165 CuadroTexto">
          <a:extLst>
            <a:ext uri="{FF2B5EF4-FFF2-40B4-BE49-F238E27FC236}">
              <a16:creationId xmlns:a16="http://schemas.microsoft.com/office/drawing/2014/main" id="{00000000-0008-0000-2000-00004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9" name="166 CuadroTexto">
          <a:extLst>
            <a:ext uri="{FF2B5EF4-FFF2-40B4-BE49-F238E27FC236}">
              <a16:creationId xmlns:a16="http://schemas.microsoft.com/office/drawing/2014/main" id="{00000000-0008-0000-2000-00004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0" name="167 CuadroTexto">
          <a:extLst>
            <a:ext uri="{FF2B5EF4-FFF2-40B4-BE49-F238E27FC236}">
              <a16:creationId xmlns:a16="http://schemas.microsoft.com/office/drawing/2014/main" id="{00000000-0008-0000-2000-00004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1" name="168 CuadroTexto">
          <a:extLst>
            <a:ext uri="{FF2B5EF4-FFF2-40B4-BE49-F238E27FC236}">
              <a16:creationId xmlns:a16="http://schemas.microsoft.com/office/drawing/2014/main" id="{00000000-0008-0000-2000-00004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2" name="169 CuadroTexto">
          <a:extLst>
            <a:ext uri="{FF2B5EF4-FFF2-40B4-BE49-F238E27FC236}">
              <a16:creationId xmlns:a16="http://schemas.microsoft.com/office/drawing/2014/main" id="{00000000-0008-0000-2000-00004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3" name="170 CuadroTexto">
          <a:extLst>
            <a:ext uri="{FF2B5EF4-FFF2-40B4-BE49-F238E27FC236}">
              <a16:creationId xmlns:a16="http://schemas.microsoft.com/office/drawing/2014/main" id="{00000000-0008-0000-2000-00004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4" name="171 CuadroTexto">
          <a:extLst>
            <a:ext uri="{FF2B5EF4-FFF2-40B4-BE49-F238E27FC236}">
              <a16:creationId xmlns:a16="http://schemas.microsoft.com/office/drawing/2014/main" id="{00000000-0008-0000-2000-00004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5" name="172 CuadroTexto">
          <a:extLst>
            <a:ext uri="{FF2B5EF4-FFF2-40B4-BE49-F238E27FC236}">
              <a16:creationId xmlns:a16="http://schemas.microsoft.com/office/drawing/2014/main" id="{00000000-0008-0000-2000-00004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6" name="173 CuadroTexto">
          <a:extLst>
            <a:ext uri="{FF2B5EF4-FFF2-40B4-BE49-F238E27FC236}">
              <a16:creationId xmlns:a16="http://schemas.microsoft.com/office/drawing/2014/main" id="{00000000-0008-0000-2000-00004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7" name="174 CuadroTexto">
          <a:extLst>
            <a:ext uri="{FF2B5EF4-FFF2-40B4-BE49-F238E27FC236}">
              <a16:creationId xmlns:a16="http://schemas.microsoft.com/office/drawing/2014/main" id="{00000000-0008-0000-2000-00004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8" name="175 CuadroTexto">
          <a:extLst>
            <a:ext uri="{FF2B5EF4-FFF2-40B4-BE49-F238E27FC236}">
              <a16:creationId xmlns:a16="http://schemas.microsoft.com/office/drawing/2014/main" id="{00000000-0008-0000-2000-00005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9" name="176 CuadroTexto">
          <a:extLst>
            <a:ext uri="{FF2B5EF4-FFF2-40B4-BE49-F238E27FC236}">
              <a16:creationId xmlns:a16="http://schemas.microsoft.com/office/drawing/2014/main" id="{00000000-0008-0000-2000-00005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0" name="177 CuadroTexto">
          <a:extLst>
            <a:ext uri="{FF2B5EF4-FFF2-40B4-BE49-F238E27FC236}">
              <a16:creationId xmlns:a16="http://schemas.microsoft.com/office/drawing/2014/main" id="{00000000-0008-0000-2000-00005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1" name="178 CuadroTexto">
          <a:extLst>
            <a:ext uri="{FF2B5EF4-FFF2-40B4-BE49-F238E27FC236}">
              <a16:creationId xmlns:a16="http://schemas.microsoft.com/office/drawing/2014/main" id="{00000000-0008-0000-2000-00005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2" name="179 CuadroTexto">
          <a:extLst>
            <a:ext uri="{FF2B5EF4-FFF2-40B4-BE49-F238E27FC236}">
              <a16:creationId xmlns:a16="http://schemas.microsoft.com/office/drawing/2014/main" id="{00000000-0008-0000-2000-00005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3" name="180 CuadroTexto">
          <a:extLst>
            <a:ext uri="{FF2B5EF4-FFF2-40B4-BE49-F238E27FC236}">
              <a16:creationId xmlns:a16="http://schemas.microsoft.com/office/drawing/2014/main" id="{00000000-0008-0000-2000-00005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4" name="181 CuadroTexto">
          <a:extLst>
            <a:ext uri="{FF2B5EF4-FFF2-40B4-BE49-F238E27FC236}">
              <a16:creationId xmlns:a16="http://schemas.microsoft.com/office/drawing/2014/main" id="{00000000-0008-0000-2000-00005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5" name="182 CuadroTexto">
          <a:extLst>
            <a:ext uri="{FF2B5EF4-FFF2-40B4-BE49-F238E27FC236}">
              <a16:creationId xmlns:a16="http://schemas.microsoft.com/office/drawing/2014/main" id="{00000000-0008-0000-2000-00005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6" name="183 CuadroTexto">
          <a:extLst>
            <a:ext uri="{FF2B5EF4-FFF2-40B4-BE49-F238E27FC236}">
              <a16:creationId xmlns:a16="http://schemas.microsoft.com/office/drawing/2014/main" id="{00000000-0008-0000-2000-00005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7" name="184 CuadroTexto">
          <a:extLst>
            <a:ext uri="{FF2B5EF4-FFF2-40B4-BE49-F238E27FC236}">
              <a16:creationId xmlns:a16="http://schemas.microsoft.com/office/drawing/2014/main" id="{00000000-0008-0000-2000-00005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8" name="185 CuadroTexto">
          <a:extLst>
            <a:ext uri="{FF2B5EF4-FFF2-40B4-BE49-F238E27FC236}">
              <a16:creationId xmlns:a16="http://schemas.microsoft.com/office/drawing/2014/main" id="{00000000-0008-0000-2000-00005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9" name="186 CuadroTexto">
          <a:extLst>
            <a:ext uri="{FF2B5EF4-FFF2-40B4-BE49-F238E27FC236}">
              <a16:creationId xmlns:a16="http://schemas.microsoft.com/office/drawing/2014/main" id="{00000000-0008-0000-2000-00005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0" name="187 CuadroTexto">
          <a:extLst>
            <a:ext uri="{FF2B5EF4-FFF2-40B4-BE49-F238E27FC236}">
              <a16:creationId xmlns:a16="http://schemas.microsoft.com/office/drawing/2014/main" id="{00000000-0008-0000-2000-00005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1" name="188 CuadroTexto">
          <a:extLst>
            <a:ext uri="{FF2B5EF4-FFF2-40B4-BE49-F238E27FC236}">
              <a16:creationId xmlns:a16="http://schemas.microsoft.com/office/drawing/2014/main" id="{00000000-0008-0000-2000-00005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2" name="189 CuadroTexto">
          <a:extLst>
            <a:ext uri="{FF2B5EF4-FFF2-40B4-BE49-F238E27FC236}">
              <a16:creationId xmlns:a16="http://schemas.microsoft.com/office/drawing/2014/main" id="{00000000-0008-0000-2000-00005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3" name="190 CuadroTexto">
          <a:extLst>
            <a:ext uri="{FF2B5EF4-FFF2-40B4-BE49-F238E27FC236}">
              <a16:creationId xmlns:a16="http://schemas.microsoft.com/office/drawing/2014/main" id="{00000000-0008-0000-2000-00005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4" name="191 CuadroTexto">
          <a:extLst>
            <a:ext uri="{FF2B5EF4-FFF2-40B4-BE49-F238E27FC236}">
              <a16:creationId xmlns:a16="http://schemas.microsoft.com/office/drawing/2014/main" id="{00000000-0008-0000-2000-00006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5" name="192 CuadroTexto">
          <a:extLst>
            <a:ext uri="{FF2B5EF4-FFF2-40B4-BE49-F238E27FC236}">
              <a16:creationId xmlns:a16="http://schemas.microsoft.com/office/drawing/2014/main" id="{00000000-0008-0000-2000-00006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6" name="193 CuadroTexto">
          <a:extLst>
            <a:ext uri="{FF2B5EF4-FFF2-40B4-BE49-F238E27FC236}">
              <a16:creationId xmlns:a16="http://schemas.microsoft.com/office/drawing/2014/main" id="{00000000-0008-0000-2000-00006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7" name="194 CuadroTexto">
          <a:extLst>
            <a:ext uri="{FF2B5EF4-FFF2-40B4-BE49-F238E27FC236}">
              <a16:creationId xmlns:a16="http://schemas.microsoft.com/office/drawing/2014/main" id="{00000000-0008-0000-2000-00006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8" name="195 CuadroTexto">
          <a:extLst>
            <a:ext uri="{FF2B5EF4-FFF2-40B4-BE49-F238E27FC236}">
              <a16:creationId xmlns:a16="http://schemas.microsoft.com/office/drawing/2014/main" id="{00000000-0008-0000-2000-00006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9" name="196 CuadroTexto">
          <a:extLst>
            <a:ext uri="{FF2B5EF4-FFF2-40B4-BE49-F238E27FC236}">
              <a16:creationId xmlns:a16="http://schemas.microsoft.com/office/drawing/2014/main" id="{00000000-0008-0000-2000-00006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0" name="197 CuadroTexto">
          <a:extLst>
            <a:ext uri="{FF2B5EF4-FFF2-40B4-BE49-F238E27FC236}">
              <a16:creationId xmlns:a16="http://schemas.microsoft.com/office/drawing/2014/main" id="{00000000-0008-0000-2000-00006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1" name="198 CuadroTexto">
          <a:extLst>
            <a:ext uri="{FF2B5EF4-FFF2-40B4-BE49-F238E27FC236}">
              <a16:creationId xmlns:a16="http://schemas.microsoft.com/office/drawing/2014/main" id="{00000000-0008-0000-2000-00006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2" name="199 CuadroTexto">
          <a:extLst>
            <a:ext uri="{FF2B5EF4-FFF2-40B4-BE49-F238E27FC236}">
              <a16:creationId xmlns:a16="http://schemas.microsoft.com/office/drawing/2014/main" id="{00000000-0008-0000-2000-00006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3" name="200 CuadroTexto">
          <a:extLst>
            <a:ext uri="{FF2B5EF4-FFF2-40B4-BE49-F238E27FC236}">
              <a16:creationId xmlns:a16="http://schemas.microsoft.com/office/drawing/2014/main" id="{00000000-0008-0000-2000-00006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4" name="201 CuadroTexto">
          <a:extLst>
            <a:ext uri="{FF2B5EF4-FFF2-40B4-BE49-F238E27FC236}">
              <a16:creationId xmlns:a16="http://schemas.microsoft.com/office/drawing/2014/main" id="{00000000-0008-0000-2000-00006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5" name="202 CuadroTexto">
          <a:extLst>
            <a:ext uri="{FF2B5EF4-FFF2-40B4-BE49-F238E27FC236}">
              <a16:creationId xmlns:a16="http://schemas.microsoft.com/office/drawing/2014/main" id="{00000000-0008-0000-2000-00006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6" name="203 CuadroTexto">
          <a:extLst>
            <a:ext uri="{FF2B5EF4-FFF2-40B4-BE49-F238E27FC236}">
              <a16:creationId xmlns:a16="http://schemas.microsoft.com/office/drawing/2014/main" id="{00000000-0008-0000-2000-00006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7" name="204 CuadroTexto">
          <a:extLst>
            <a:ext uri="{FF2B5EF4-FFF2-40B4-BE49-F238E27FC236}">
              <a16:creationId xmlns:a16="http://schemas.microsoft.com/office/drawing/2014/main" id="{00000000-0008-0000-2000-00006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8" name="205 CuadroTexto">
          <a:extLst>
            <a:ext uri="{FF2B5EF4-FFF2-40B4-BE49-F238E27FC236}">
              <a16:creationId xmlns:a16="http://schemas.microsoft.com/office/drawing/2014/main" id="{00000000-0008-0000-2000-00006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9" name="206 CuadroTexto">
          <a:extLst>
            <a:ext uri="{FF2B5EF4-FFF2-40B4-BE49-F238E27FC236}">
              <a16:creationId xmlns:a16="http://schemas.microsoft.com/office/drawing/2014/main" id="{00000000-0008-0000-2000-00006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0" name="207 CuadroTexto">
          <a:extLst>
            <a:ext uri="{FF2B5EF4-FFF2-40B4-BE49-F238E27FC236}">
              <a16:creationId xmlns:a16="http://schemas.microsoft.com/office/drawing/2014/main" id="{00000000-0008-0000-2000-00007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1" name="208 CuadroTexto">
          <a:extLst>
            <a:ext uri="{FF2B5EF4-FFF2-40B4-BE49-F238E27FC236}">
              <a16:creationId xmlns:a16="http://schemas.microsoft.com/office/drawing/2014/main" id="{00000000-0008-0000-2000-00007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2" name="209 CuadroTexto">
          <a:extLst>
            <a:ext uri="{FF2B5EF4-FFF2-40B4-BE49-F238E27FC236}">
              <a16:creationId xmlns:a16="http://schemas.microsoft.com/office/drawing/2014/main" id="{00000000-0008-0000-2000-00007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3" name="210 CuadroTexto">
          <a:extLst>
            <a:ext uri="{FF2B5EF4-FFF2-40B4-BE49-F238E27FC236}">
              <a16:creationId xmlns:a16="http://schemas.microsoft.com/office/drawing/2014/main" id="{00000000-0008-0000-2000-00007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4" name="211 CuadroTexto">
          <a:extLst>
            <a:ext uri="{FF2B5EF4-FFF2-40B4-BE49-F238E27FC236}">
              <a16:creationId xmlns:a16="http://schemas.microsoft.com/office/drawing/2014/main" id="{00000000-0008-0000-2000-00007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5" name="212 CuadroTexto">
          <a:extLst>
            <a:ext uri="{FF2B5EF4-FFF2-40B4-BE49-F238E27FC236}">
              <a16:creationId xmlns:a16="http://schemas.microsoft.com/office/drawing/2014/main" id="{00000000-0008-0000-2000-00007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6" name="213 CuadroTexto">
          <a:extLst>
            <a:ext uri="{FF2B5EF4-FFF2-40B4-BE49-F238E27FC236}">
              <a16:creationId xmlns:a16="http://schemas.microsoft.com/office/drawing/2014/main" id="{00000000-0008-0000-2000-00007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7" name="214 CuadroTexto">
          <a:extLst>
            <a:ext uri="{FF2B5EF4-FFF2-40B4-BE49-F238E27FC236}">
              <a16:creationId xmlns:a16="http://schemas.microsoft.com/office/drawing/2014/main" id="{00000000-0008-0000-2000-00007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8" name="215 CuadroTexto">
          <a:extLst>
            <a:ext uri="{FF2B5EF4-FFF2-40B4-BE49-F238E27FC236}">
              <a16:creationId xmlns:a16="http://schemas.microsoft.com/office/drawing/2014/main" id="{00000000-0008-0000-2000-00007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9" name="216 CuadroTexto">
          <a:extLst>
            <a:ext uri="{FF2B5EF4-FFF2-40B4-BE49-F238E27FC236}">
              <a16:creationId xmlns:a16="http://schemas.microsoft.com/office/drawing/2014/main" id="{00000000-0008-0000-2000-00007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0" name="217 CuadroTexto">
          <a:extLst>
            <a:ext uri="{FF2B5EF4-FFF2-40B4-BE49-F238E27FC236}">
              <a16:creationId xmlns:a16="http://schemas.microsoft.com/office/drawing/2014/main" id="{00000000-0008-0000-2000-00007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1" name="218 CuadroTexto">
          <a:extLst>
            <a:ext uri="{FF2B5EF4-FFF2-40B4-BE49-F238E27FC236}">
              <a16:creationId xmlns:a16="http://schemas.microsoft.com/office/drawing/2014/main" id="{00000000-0008-0000-2000-00007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2" name="219 CuadroTexto">
          <a:extLst>
            <a:ext uri="{FF2B5EF4-FFF2-40B4-BE49-F238E27FC236}">
              <a16:creationId xmlns:a16="http://schemas.microsoft.com/office/drawing/2014/main" id="{00000000-0008-0000-2000-00007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3" name="220 CuadroTexto">
          <a:extLst>
            <a:ext uri="{FF2B5EF4-FFF2-40B4-BE49-F238E27FC236}">
              <a16:creationId xmlns:a16="http://schemas.microsoft.com/office/drawing/2014/main" id="{00000000-0008-0000-2000-00007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4" name="221 CuadroTexto">
          <a:extLst>
            <a:ext uri="{FF2B5EF4-FFF2-40B4-BE49-F238E27FC236}">
              <a16:creationId xmlns:a16="http://schemas.microsoft.com/office/drawing/2014/main" id="{00000000-0008-0000-2000-00007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5" name="222 CuadroTexto">
          <a:extLst>
            <a:ext uri="{FF2B5EF4-FFF2-40B4-BE49-F238E27FC236}">
              <a16:creationId xmlns:a16="http://schemas.microsoft.com/office/drawing/2014/main" id="{00000000-0008-0000-2000-00007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6" name="223 CuadroTexto">
          <a:extLst>
            <a:ext uri="{FF2B5EF4-FFF2-40B4-BE49-F238E27FC236}">
              <a16:creationId xmlns:a16="http://schemas.microsoft.com/office/drawing/2014/main" id="{00000000-0008-0000-2000-00008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7" name="224 CuadroTexto">
          <a:extLst>
            <a:ext uri="{FF2B5EF4-FFF2-40B4-BE49-F238E27FC236}">
              <a16:creationId xmlns:a16="http://schemas.microsoft.com/office/drawing/2014/main" id="{00000000-0008-0000-2000-00008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8" name="225 CuadroTexto">
          <a:extLst>
            <a:ext uri="{FF2B5EF4-FFF2-40B4-BE49-F238E27FC236}">
              <a16:creationId xmlns:a16="http://schemas.microsoft.com/office/drawing/2014/main" id="{00000000-0008-0000-2000-00008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9" name="226 CuadroTexto">
          <a:extLst>
            <a:ext uri="{FF2B5EF4-FFF2-40B4-BE49-F238E27FC236}">
              <a16:creationId xmlns:a16="http://schemas.microsoft.com/office/drawing/2014/main" id="{00000000-0008-0000-2000-00008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0" name="227 CuadroTexto">
          <a:extLst>
            <a:ext uri="{FF2B5EF4-FFF2-40B4-BE49-F238E27FC236}">
              <a16:creationId xmlns:a16="http://schemas.microsoft.com/office/drawing/2014/main" id="{00000000-0008-0000-2000-00008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1" name="228 CuadroTexto">
          <a:extLst>
            <a:ext uri="{FF2B5EF4-FFF2-40B4-BE49-F238E27FC236}">
              <a16:creationId xmlns:a16="http://schemas.microsoft.com/office/drawing/2014/main" id="{00000000-0008-0000-2000-00008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2" name="229 CuadroTexto">
          <a:extLst>
            <a:ext uri="{FF2B5EF4-FFF2-40B4-BE49-F238E27FC236}">
              <a16:creationId xmlns:a16="http://schemas.microsoft.com/office/drawing/2014/main" id="{00000000-0008-0000-2000-00008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3" name="230 CuadroTexto">
          <a:extLst>
            <a:ext uri="{FF2B5EF4-FFF2-40B4-BE49-F238E27FC236}">
              <a16:creationId xmlns:a16="http://schemas.microsoft.com/office/drawing/2014/main" id="{00000000-0008-0000-2000-00008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4" name="231 CuadroTexto">
          <a:extLst>
            <a:ext uri="{FF2B5EF4-FFF2-40B4-BE49-F238E27FC236}">
              <a16:creationId xmlns:a16="http://schemas.microsoft.com/office/drawing/2014/main" id="{00000000-0008-0000-2000-00008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5" name="232 CuadroTexto">
          <a:extLst>
            <a:ext uri="{FF2B5EF4-FFF2-40B4-BE49-F238E27FC236}">
              <a16:creationId xmlns:a16="http://schemas.microsoft.com/office/drawing/2014/main" id="{00000000-0008-0000-2000-00008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6" name="233 CuadroTexto">
          <a:extLst>
            <a:ext uri="{FF2B5EF4-FFF2-40B4-BE49-F238E27FC236}">
              <a16:creationId xmlns:a16="http://schemas.microsoft.com/office/drawing/2014/main" id="{00000000-0008-0000-2000-00008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7" name="234 CuadroTexto">
          <a:extLst>
            <a:ext uri="{FF2B5EF4-FFF2-40B4-BE49-F238E27FC236}">
              <a16:creationId xmlns:a16="http://schemas.microsoft.com/office/drawing/2014/main" id="{00000000-0008-0000-2000-00008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8" name="235 CuadroTexto">
          <a:extLst>
            <a:ext uri="{FF2B5EF4-FFF2-40B4-BE49-F238E27FC236}">
              <a16:creationId xmlns:a16="http://schemas.microsoft.com/office/drawing/2014/main" id="{00000000-0008-0000-2000-00008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9" name="236 CuadroTexto">
          <a:extLst>
            <a:ext uri="{FF2B5EF4-FFF2-40B4-BE49-F238E27FC236}">
              <a16:creationId xmlns:a16="http://schemas.microsoft.com/office/drawing/2014/main" id="{00000000-0008-0000-2000-00008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0" name="237 CuadroTexto">
          <a:extLst>
            <a:ext uri="{FF2B5EF4-FFF2-40B4-BE49-F238E27FC236}">
              <a16:creationId xmlns:a16="http://schemas.microsoft.com/office/drawing/2014/main" id="{00000000-0008-0000-2000-00008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1" name="238 CuadroTexto">
          <a:extLst>
            <a:ext uri="{FF2B5EF4-FFF2-40B4-BE49-F238E27FC236}">
              <a16:creationId xmlns:a16="http://schemas.microsoft.com/office/drawing/2014/main" id="{00000000-0008-0000-2000-00008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2" name="239 CuadroTexto">
          <a:extLst>
            <a:ext uri="{FF2B5EF4-FFF2-40B4-BE49-F238E27FC236}">
              <a16:creationId xmlns:a16="http://schemas.microsoft.com/office/drawing/2014/main" id="{00000000-0008-0000-2000-00009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3" name="240 CuadroTexto">
          <a:extLst>
            <a:ext uri="{FF2B5EF4-FFF2-40B4-BE49-F238E27FC236}">
              <a16:creationId xmlns:a16="http://schemas.microsoft.com/office/drawing/2014/main" id="{00000000-0008-0000-2000-00009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4" name="241 CuadroTexto">
          <a:extLst>
            <a:ext uri="{FF2B5EF4-FFF2-40B4-BE49-F238E27FC236}">
              <a16:creationId xmlns:a16="http://schemas.microsoft.com/office/drawing/2014/main" id="{00000000-0008-0000-2000-00009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5" name="242 CuadroTexto">
          <a:extLst>
            <a:ext uri="{FF2B5EF4-FFF2-40B4-BE49-F238E27FC236}">
              <a16:creationId xmlns:a16="http://schemas.microsoft.com/office/drawing/2014/main" id="{00000000-0008-0000-2000-00009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6" name="243 CuadroTexto">
          <a:extLst>
            <a:ext uri="{FF2B5EF4-FFF2-40B4-BE49-F238E27FC236}">
              <a16:creationId xmlns:a16="http://schemas.microsoft.com/office/drawing/2014/main" id="{00000000-0008-0000-2000-00009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7" name="244 CuadroTexto">
          <a:extLst>
            <a:ext uri="{FF2B5EF4-FFF2-40B4-BE49-F238E27FC236}">
              <a16:creationId xmlns:a16="http://schemas.microsoft.com/office/drawing/2014/main" id="{00000000-0008-0000-2000-00009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8" name="245 CuadroTexto">
          <a:extLst>
            <a:ext uri="{FF2B5EF4-FFF2-40B4-BE49-F238E27FC236}">
              <a16:creationId xmlns:a16="http://schemas.microsoft.com/office/drawing/2014/main" id="{00000000-0008-0000-2000-00009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9" name="246 CuadroTexto">
          <a:extLst>
            <a:ext uri="{FF2B5EF4-FFF2-40B4-BE49-F238E27FC236}">
              <a16:creationId xmlns:a16="http://schemas.microsoft.com/office/drawing/2014/main" id="{00000000-0008-0000-2000-00009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0" name="247 CuadroTexto">
          <a:extLst>
            <a:ext uri="{FF2B5EF4-FFF2-40B4-BE49-F238E27FC236}">
              <a16:creationId xmlns:a16="http://schemas.microsoft.com/office/drawing/2014/main" id="{00000000-0008-0000-2000-00009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1" name="248 CuadroTexto">
          <a:extLst>
            <a:ext uri="{FF2B5EF4-FFF2-40B4-BE49-F238E27FC236}">
              <a16:creationId xmlns:a16="http://schemas.microsoft.com/office/drawing/2014/main" id="{00000000-0008-0000-2000-00009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2" name="249 CuadroTexto">
          <a:extLst>
            <a:ext uri="{FF2B5EF4-FFF2-40B4-BE49-F238E27FC236}">
              <a16:creationId xmlns:a16="http://schemas.microsoft.com/office/drawing/2014/main" id="{00000000-0008-0000-2000-00009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3" name="250 CuadroTexto">
          <a:extLst>
            <a:ext uri="{FF2B5EF4-FFF2-40B4-BE49-F238E27FC236}">
              <a16:creationId xmlns:a16="http://schemas.microsoft.com/office/drawing/2014/main" id="{00000000-0008-0000-2000-00009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4" name="251 CuadroTexto">
          <a:extLst>
            <a:ext uri="{FF2B5EF4-FFF2-40B4-BE49-F238E27FC236}">
              <a16:creationId xmlns:a16="http://schemas.microsoft.com/office/drawing/2014/main" id="{00000000-0008-0000-2000-00009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5" name="252 CuadroTexto">
          <a:extLst>
            <a:ext uri="{FF2B5EF4-FFF2-40B4-BE49-F238E27FC236}">
              <a16:creationId xmlns:a16="http://schemas.microsoft.com/office/drawing/2014/main" id="{00000000-0008-0000-2000-00009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6" name="253 CuadroTexto">
          <a:extLst>
            <a:ext uri="{FF2B5EF4-FFF2-40B4-BE49-F238E27FC236}">
              <a16:creationId xmlns:a16="http://schemas.microsoft.com/office/drawing/2014/main" id="{00000000-0008-0000-2000-00009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7" name="254 CuadroTexto">
          <a:extLst>
            <a:ext uri="{FF2B5EF4-FFF2-40B4-BE49-F238E27FC236}">
              <a16:creationId xmlns:a16="http://schemas.microsoft.com/office/drawing/2014/main" id="{00000000-0008-0000-2000-00009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8" name="255 CuadroTexto">
          <a:extLst>
            <a:ext uri="{FF2B5EF4-FFF2-40B4-BE49-F238E27FC236}">
              <a16:creationId xmlns:a16="http://schemas.microsoft.com/office/drawing/2014/main" id="{00000000-0008-0000-2000-0000A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9" name="256 CuadroTexto">
          <a:extLst>
            <a:ext uri="{FF2B5EF4-FFF2-40B4-BE49-F238E27FC236}">
              <a16:creationId xmlns:a16="http://schemas.microsoft.com/office/drawing/2014/main" id="{00000000-0008-0000-2000-0000A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0" name="257 CuadroTexto">
          <a:extLst>
            <a:ext uri="{FF2B5EF4-FFF2-40B4-BE49-F238E27FC236}">
              <a16:creationId xmlns:a16="http://schemas.microsoft.com/office/drawing/2014/main" id="{00000000-0008-0000-2000-0000A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1" name="258 CuadroTexto">
          <a:extLst>
            <a:ext uri="{FF2B5EF4-FFF2-40B4-BE49-F238E27FC236}">
              <a16:creationId xmlns:a16="http://schemas.microsoft.com/office/drawing/2014/main" id="{00000000-0008-0000-2000-0000A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2" name="259 CuadroTexto">
          <a:extLst>
            <a:ext uri="{FF2B5EF4-FFF2-40B4-BE49-F238E27FC236}">
              <a16:creationId xmlns:a16="http://schemas.microsoft.com/office/drawing/2014/main" id="{00000000-0008-0000-2000-0000A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3" name="260 CuadroTexto">
          <a:extLst>
            <a:ext uri="{FF2B5EF4-FFF2-40B4-BE49-F238E27FC236}">
              <a16:creationId xmlns:a16="http://schemas.microsoft.com/office/drawing/2014/main" id="{00000000-0008-0000-2000-0000A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4" name="261 CuadroTexto">
          <a:extLst>
            <a:ext uri="{FF2B5EF4-FFF2-40B4-BE49-F238E27FC236}">
              <a16:creationId xmlns:a16="http://schemas.microsoft.com/office/drawing/2014/main" id="{00000000-0008-0000-2000-0000A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5" name="262 CuadroTexto">
          <a:extLst>
            <a:ext uri="{FF2B5EF4-FFF2-40B4-BE49-F238E27FC236}">
              <a16:creationId xmlns:a16="http://schemas.microsoft.com/office/drawing/2014/main" id="{00000000-0008-0000-2000-0000A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6" name="263 CuadroTexto">
          <a:extLst>
            <a:ext uri="{FF2B5EF4-FFF2-40B4-BE49-F238E27FC236}">
              <a16:creationId xmlns:a16="http://schemas.microsoft.com/office/drawing/2014/main" id="{00000000-0008-0000-2000-0000A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7" name="264 CuadroTexto">
          <a:extLst>
            <a:ext uri="{FF2B5EF4-FFF2-40B4-BE49-F238E27FC236}">
              <a16:creationId xmlns:a16="http://schemas.microsoft.com/office/drawing/2014/main" id="{00000000-0008-0000-2000-0000A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8" name="265 CuadroTexto">
          <a:extLst>
            <a:ext uri="{FF2B5EF4-FFF2-40B4-BE49-F238E27FC236}">
              <a16:creationId xmlns:a16="http://schemas.microsoft.com/office/drawing/2014/main" id="{00000000-0008-0000-2000-0000A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9" name="266 CuadroTexto">
          <a:extLst>
            <a:ext uri="{FF2B5EF4-FFF2-40B4-BE49-F238E27FC236}">
              <a16:creationId xmlns:a16="http://schemas.microsoft.com/office/drawing/2014/main" id="{00000000-0008-0000-2000-0000A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40" name="267 CuadroTexto">
          <a:extLst>
            <a:ext uri="{FF2B5EF4-FFF2-40B4-BE49-F238E27FC236}">
              <a16:creationId xmlns:a16="http://schemas.microsoft.com/office/drawing/2014/main" id="{00000000-0008-0000-2000-0000A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941" name="268 CuadroTexto">
          <a:extLst>
            <a:ext uri="{FF2B5EF4-FFF2-40B4-BE49-F238E27FC236}">
              <a16:creationId xmlns:a16="http://schemas.microsoft.com/office/drawing/2014/main" id="{00000000-0008-0000-2000-0000AD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2" name="269 CuadroTexto">
          <a:extLst>
            <a:ext uri="{FF2B5EF4-FFF2-40B4-BE49-F238E27FC236}">
              <a16:creationId xmlns:a16="http://schemas.microsoft.com/office/drawing/2014/main" id="{00000000-0008-0000-2000-0000AE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3" name="270 CuadroTexto">
          <a:extLst>
            <a:ext uri="{FF2B5EF4-FFF2-40B4-BE49-F238E27FC236}">
              <a16:creationId xmlns:a16="http://schemas.microsoft.com/office/drawing/2014/main" id="{00000000-0008-0000-2000-0000AF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4" name="271 CuadroTexto">
          <a:extLst>
            <a:ext uri="{FF2B5EF4-FFF2-40B4-BE49-F238E27FC236}">
              <a16:creationId xmlns:a16="http://schemas.microsoft.com/office/drawing/2014/main" id="{00000000-0008-0000-2000-0000B0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5" name="272 CuadroTexto">
          <a:extLst>
            <a:ext uri="{FF2B5EF4-FFF2-40B4-BE49-F238E27FC236}">
              <a16:creationId xmlns:a16="http://schemas.microsoft.com/office/drawing/2014/main" id="{00000000-0008-0000-2000-0000B1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6" name="273 CuadroTexto">
          <a:extLst>
            <a:ext uri="{FF2B5EF4-FFF2-40B4-BE49-F238E27FC236}">
              <a16:creationId xmlns:a16="http://schemas.microsoft.com/office/drawing/2014/main" id="{00000000-0008-0000-2000-0000B2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7" name="274 CuadroTexto">
          <a:extLst>
            <a:ext uri="{FF2B5EF4-FFF2-40B4-BE49-F238E27FC236}">
              <a16:creationId xmlns:a16="http://schemas.microsoft.com/office/drawing/2014/main" id="{00000000-0008-0000-2000-0000B3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8" name="275 CuadroTexto">
          <a:extLst>
            <a:ext uri="{FF2B5EF4-FFF2-40B4-BE49-F238E27FC236}">
              <a16:creationId xmlns:a16="http://schemas.microsoft.com/office/drawing/2014/main" id="{00000000-0008-0000-2000-0000B4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9" name="276 CuadroTexto">
          <a:extLst>
            <a:ext uri="{FF2B5EF4-FFF2-40B4-BE49-F238E27FC236}">
              <a16:creationId xmlns:a16="http://schemas.microsoft.com/office/drawing/2014/main" id="{00000000-0008-0000-2000-0000B5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0" name="277 CuadroTexto">
          <a:extLst>
            <a:ext uri="{FF2B5EF4-FFF2-40B4-BE49-F238E27FC236}">
              <a16:creationId xmlns:a16="http://schemas.microsoft.com/office/drawing/2014/main" id="{00000000-0008-0000-2000-0000B6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1" name="278 CuadroTexto">
          <a:extLst>
            <a:ext uri="{FF2B5EF4-FFF2-40B4-BE49-F238E27FC236}">
              <a16:creationId xmlns:a16="http://schemas.microsoft.com/office/drawing/2014/main" id="{00000000-0008-0000-2000-0000B7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2" name="279 CuadroTexto">
          <a:extLst>
            <a:ext uri="{FF2B5EF4-FFF2-40B4-BE49-F238E27FC236}">
              <a16:creationId xmlns:a16="http://schemas.microsoft.com/office/drawing/2014/main" id="{00000000-0008-0000-2000-0000B8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3" name="280 CuadroTexto">
          <a:extLst>
            <a:ext uri="{FF2B5EF4-FFF2-40B4-BE49-F238E27FC236}">
              <a16:creationId xmlns:a16="http://schemas.microsoft.com/office/drawing/2014/main" id="{00000000-0008-0000-2000-0000B9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4" name="281 CuadroTexto">
          <a:extLst>
            <a:ext uri="{FF2B5EF4-FFF2-40B4-BE49-F238E27FC236}">
              <a16:creationId xmlns:a16="http://schemas.microsoft.com/office/drawing/2014/main" id="{00000000-0008-0000-2000-0000BA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5" name="282 CuadroTexto">
          <a:extLst>
            <a:ext uri="{FF2B5EF4-FFF2-40B4-BE49-F238E27FC236}">
              <a16:creationId xmlns:a16="http://schemas.microsoft.com/office/drawing/2014/main" id="{00000000-0008-0000-2000-0000BB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6" name="283 CuadroTexto">
          <a:extLst>
            <a:ext uri="{FF2B5EF4-FFF2-40B4-BE49-F238E27FC236}">
              <a16:creationId xmlns:a16="http://schemas.microsoft.com/office/drawing/2014/main" id="{00000000-0008-0000-2000-0000BC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7" name="284 CuadroTexto">
          <a:extLst>
            <a:ext uri="{FF2B5EF4-FFF2-40B4-BE49-F238E27FC236}">
              <a16:creationId xmlns:a16="http://schemas.microsoft.com/office/drawing/2014/main" id="{00000000-0008-0000-2000-0000BD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958" name="285 CuadroTexto">
          <a:extLst>
            <a:ext uri="{FF2B5EF4-FFF2-40B4-BE49-F238E27FC236}">
              <a16:creationId xmlns:a16="http://schemas.microsoft.com/office/drawing/2014/main" id="{00000000-0008-0000-2000-0000B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59" name="286 CuadroTexto">
          <a:extLst>
            <a:ext uri="{FF2B5EF4-FFF2-40B4-BE49-F238E27FC236}">
              <a16:creationId xmlns:a16="http://schemas.microsoft.com/office/drawing/2014/main" id="{00000000-0008-0000-2000-0000B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0" name="287 CuadroTexto">
          <a:extLst>
            <a:ext uri="{FF2B5EF4-FFF2-40B4-BE49-F238E27FC236}">
              <a16:creationId xmlns:a16="http://schemas.microsoft.com/office/drawing/2014/main" id="{00000000-0008-0000-2000-0000C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1" name="288 CuadroTexto">
          <a:extLst>
            <a:ext uri="{FF2B5EF4-FFF2-40B4-BE49-F238E27FC236}">
              <a16:creationId xmlns:a16="http://schemas.microsoft.com/office/drawing/2014/main" id="{00000000-0008-0000-2000-0000C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2" name="289 CuadroTexto">
          <a:extLst>
            <a:ext uri="{FF2B5EF4-FFF2-40B4-BE49-F238E27FC236}">
              <a16:creationId xmlns:a16="http://schemas.microsoft.com/office/drawing/2014/main" id="{00000000-0008-0000-2000-0000C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3" name="290 CuadroTexto">
          <a:extLst>
            <a:ext uri="{FF2B5EF4-FFF2-40B4-BE49-F238E27FC236}">
              <a16:creationId xmlns:a16="http://schemas.microsoft.com/office/drawing/2014/main" id="{00000000-0008-0000-2000-0000C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4" name="291 CuadroTexto">
          <a:extLst>
            <a:ext uri="{FF2B5EF4-FFF2-40B4-BE49-F238E27FC236}">
              <a16:creationId xmlns:a16="http://schemas.microsoft.com/office/drawing/2014/main" id="{00000000-0008-0000-2000-0000C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5" name="292 CuadroTexto">
          <a:extLst>
            <a:ext uri="{FF2B5EF4-FFF2-40B4-BE49-F238E27FC236}">
              <a16:creationId xmlns:a16="http://schemas.microsoft.com/office/drawing/2014/main" id="{00000000-0008-0000-2000-0000C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6" name="293 CuadroTexto">
          <a:extLst>
            <a:ext uri="{FF2B5EF4-FFF2-40B4-BE49-F238E27FC236}">
              <a16:creationId xmlns:a16="http://schemas.microsoft.com/office/drawing/2014/main" id="{00000000-0008-0000-2000-0000C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7" name="294 CuadroTexto">
          <a:extLst>
            <a:ext uri="{FF2B5EF4-FFF2-40B4-BE49-F238E27FC236}">
              <a16:creationId xmlns:a16="http://schemas.microsoft.com/office/drawing/2014/main" id="{00000000-0008-0000-2000-0000C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8" name="295 CuadroTexto">
          <a:extLst>
            <a:ext uri="{FF2B5EF4-FFF2-40B4-BE49-F238E27FC236}">
              <a16:creationId xmlns:a16="http://schemas.microsoft.com/office/drawing/2014/main" id="{00000000-0008-0000-2000-0000C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9" name="296 CuadroTexto">
          <a:extLst>
            <a:ext uri="{FF2B5EF4-FFF2-40B4-BE49-F238E27FC236}">
              <a16:creationId xmlns:a16="http://schemas.microsoft.com/office/drawing/2014/main" id="{00000000-0008-0000-2000-0000C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0" name="298 CuadroTexto">
          <a:extLst>
            <a:ext uri="{FF2B5EF4-FFF2-40B4-BE49-F238E27FC236}">
              <a16:creationId xmlns:a16="http://schemas.microsoft.com/office/drawing/2014/main" id="{00000000-0008-0000-2000-0000CA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1" name="299 CuadroTexto">
          <a:extLst>
            <a:ext uri="{FF2B5EF4-FFF2-40B4-BE49-F238E27FC236}">
              <a16:creationId xmlns:a16="http://schemas.microsoft.com/office/drawing/2014/main" id="{00000000-0008-0000-2000-0000CB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2" name="300 CuadroTexto">
          <a:extLst>
            <a:ext uri="{FF2B5EF4-FFF2-40B4-BE49-F238E27FC236}">
              <a16:creationId xmlns:a16="http://schemas.microsoft.com/office/drawing/2014/main" id="{00000000-0008-0000-2000-0000CC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3" name="301 CuadroTexto">
          <a:extLst>
            <a:ext uri="{FF2B5EF4-FFF2-40B4-BE49-F238E27FC236}">
              <a16:creationId xmlns:a16="http://schemas.microsoft.com/office/drawing/2014/main" id="{00000000-0008-0000-2000-0000CD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4" name="302 CuadroTexto">
          <a:extLst>
            <a:ext uri="{FF2B5EF4-FFF2-40B4-BE49-F238E27FC236}">
              <a16:creationId xmlns:a16="http://schemas.microsoft.com/office/drawing/2014/main" id="{00000000-0008-0000-2000-0000CE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5" name="303 CuadroTexto">
          <a:extLst>
            <a:ext uri="{FF2B5EF4-FFF2-40B4-BE49-F238E27FC236}">
              <a16:creationId xmlns:a16="http://schemas.microsoft.com/office/drawing/2014/main" id="{00000000-0008-0000-2000-0000CF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6" name="304 CuadroTexto">
          <a:extLst>
            <a:ext uri="{FF2B5EF4-FFF2-40B4-BE49-F238E27FC236}">
              <a16:creationId xmlns:a16="http://schemas.microsoft.com/office/drawing/2014/main" id="{00000000-0008-0000-2000-0000D0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7" name="305 CuadroTexto">
          <a:extLst>
            <a:ext uri="{FF2B5EF4-FFF2-40B4-BE49-F238E27FC236}">
              <a16:creationId xmlns:a16="http://schemas.microsoft.com/office/drawing/2014/main" id="{00000000-0008-0000-2000-0000D1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8" name="452 CuadroTexto">
          <a:extLst>
            <a:ext uri="{FF2B5EF4-FFF2-40B4-BE49-F238E27FC236}">
              <a16:creationId xmlns:a16="http://schemas.microsoft.com/office/drawing/2014/main" id="{00000000-0008-0000-2000-0000D2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79" name="17 CuadroTexto">
          <a:extLst>
            <a:ext uri="{FF2B5EF4-FFF2-40B4-BE49-F238E27FC236}">
              <a16:creationId xmlns:a16="http://schemas.microsoft.com/office/drawing/2014/main" id="{00000000-0008-0000-2000-0000D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980" name="90 CuadroTexto">
          <a:extLst>
            <a:ext uri="{FF2B5EF4-FFF2-40B4-BE49-F238E27FC236}">
              <a16:creationId xmlns:a16="http://schemas.microsoft.com/office/drawing/2014/main" id="{00000000-0008-0000-2000-0000D4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1" name="91 CuadroTexto">
          <a:extLst>
            <a:ext uri="{FF2B5EF4-FFF2-40B4-BE49-F238E27FC236}">
              <a16:creationId xmlns:a16="http://schemas.microsoft.com/office/drawing/2014/main" id="{00000000-0008-0000-2000-0000D5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2" name="92 CuadroTexto">
          <a:extLst>
            <a:ext uri="{FF2B5EF4-FFF2-40B4-BE49-F238E27FC236}">
              <a16:creationId xmlns:a16="http://schemas.microsoft.com/office/drawing/2014/main" id="{00000000-0008-0000-2000-0000D6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3" name="93 CuadroTexto">
          <a:extLst>
            <a:ext uri="{FF2B5EF4-FFF2-40B4-BE49-F238E27FC236}">
              <a16:creationId xmlns:a16="http://schemas.microsoft.com/office/drawing/2014/main" id="{00000000-0008-0000-2000-0000D7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4" name="94 CuadroTexto">
          <a:extLst>
            <a:ext uri="{FF2B5EF4-FFF2-40B4-BE49-F238E27FC236}">
              <a16:creationId xmlns:a16="http://schemas.microsoft.com/office/drawing/2014/main" id="{00000000-0008-0000-2000-0000D8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5" name="95 CuadroTexto">
          <a:extLst>
            <a:ext uri="{FF2B5EF4-FFF2-40B4-BE49-F238E27FC236}">
              <a16:creationId xmlns:a16="http://schemas.microsoft.com/office/drawing/2014/main" id="{00000000-0008-0000-2000-0000D9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6" name="96 CuadroTexto">
          <a:extLst>
            <a:ext uri="{FF2B5EF4-FFF2-40B4-BE49-F238E27FC236}">
              <a16:creationId xmlns:a16="http://schemas.microsoft.com/office/drawing/2014/main" id="{00000000-0008-0000-2000-0000DA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7" name="97 CuadroTexto">
          <a:extLst>
            <a:ext uri="{FF2B5EF4-FFF2-40B4-BE49-F238E27FC236}">
              <a16:creationId xmlns:a16="http://schemas.microsoft.com/office/drawing/2014/main" id="{00000000-0008-0000-2000-0000DB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8" name="98 CuadroTexto">
          <a:extLst>
            <a:ext uri="{FF2B5EF4-FFF2-40B4-BE49-F238E27FC236}">
              <a16:creationId xmlns:a16="http://schemas.microsoft.com/office/drawing/2014/main" id="{00000000-0008-0000-2000-0000DC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9" name="99 CuadroTexto">
          <a:extLst>
            <a:ext uri="{FF2B5EF4-FFF2-40B4-BE49-F238E27FC236}">
              <a16:creationId xmlns:a16="http://schemas.microsoft.com/office/drawing/2014/main" id="{00000000-0008-0000-2000-0000DD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90" name="100 CuadroTexto">
          <a:extLst>
            <a:ext uri="{FF2B5EF4-FFF2-40B4-BE49-F238E27FC236}">
              <a16:creationId xmlns:a16="http://schemas.microsoft.com/office/drawing/2014/main" id="{00000000-0008-0000-2000-0000DE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91" name="101 CuadroTexto">
          <a:extLst>
            <a:ext uri="{FF2B5EF4-FFF2-40B4-BE49-F238E27FC236}">
              <a16:creationId xmlns:a16="http://schemas.microsoft.com/office/drawing/2014/main" id="{00000000-0008-0000-2000-0000DF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992" name="118 CuadroTexto">
          <a:extLst>
            <a:ext uri="{FF2B5EF4-FFF2-40B4-BE49-F238E27FC236}">
              <a16:creationId xmlns:a16="http://schemas.microsoft.com/office/drawing/2014/main" id="{00000000-0008-0000-2000-0000E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3" name="119 CuadroTexto">
          <a:extLst>
            <a:ext uri="{FF2B5EF4-FFF2-40B4-BE49-F238E27FC236}">
              <a16:creationId xmlns:a16="http://schemas.microsoft.com/office/drawing/2014/main" id="{00000000-0008-0000-2000-0000E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4" name="120 CuadroTexto">
          <a:extLst>
            <a:ext uri="{FF2B5EF4-FFF2-40B4-BE49-F238E27FC236}">
              <a16:creationId xmlns:a16="http://schemas.microsoft.com/office/drawing/2014/main" id="{00000000-0008-0000-2000-0000E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5" name="121 CuadroTexto">
          <a:extLst>
            <a:ext uri="{FF2B5EF4-FFF2-40B4-BE49-F238E27FC236}">
              <a16:creationId xmlns:a16="http://schemas.microsoft.com/office/drawing/2014/main" id="{00000000-0008-0000-2000-0000E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6" name="122 CuadroTexto">
          <a:extLst>
            <a:ext uri="{FF2B5EF4-FFF2-40B4-BE49-F238E27FC236}">
              <a16:creationId xmlns:a16="http://schemas.microsoft.com/office/drawing/2014/main" id="{00000000-0008-0000-2000-0000E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7" name="123 CuadroTexto">
          <a:extLst>
            <a:ext uri="{FF2B5EF4-FFF2-40B4-BE49-F238E27FC236}">
              <a16:creationId xmlns:a16="http://schemas.microsoft.com/office/drawing/2014/main" id="{00000000-0008-0000-2000-0000E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8" name="124 CuadroTexto">
          <a:extLst>
            <a:ext uri="{FF2B5EF4-FFF2-40B4-BE49-F238E27FC236}">
              <a16:creationId xmlns:a16="http://schemas.microsoft.com/office/drawing/2014/main" id="{00000000-0008-0000-2000-0000E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9" name="125 CuadroTexto">
          <a:extLst>
            <a:ext uri="{FF2B5EF4-FFF2-40B4-BE49-F238E27FC236}">
              <a16:creationId xmlns:a16="http://schemas.microsoft.com/office/drawing/2014/main" id="{00000000-0008-0000-2000-0000E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0" name="143 CuadroTexto">
          <a:extLst>
            <a:ext uri="{FF2B5EF4-FFF2-40B4-BE49-F238E27FC236}">
              <a16:creationId xmlns:a16="http://schemas.microsoft.com/office/drawing/2014/main" id="{00000000-0008-0000-2000-0000E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1" name="144 CuadroTexto">
          <a:extLst>
            <a:ext uri="{FF2B5EF4-FFF2-40B4-BE49-F238E27FC236}">
              <a16:creationId xmlns:a16="http://schemas.microsoft.com/office/drawing/2014/main" id="{00000000-0008-0000-2000-0000E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2" name="145 CuadroTexto">
          <a:extLst>
            <a:ext uri="{FF2B5EF4-FFF2-40B4-BE49-F238E27FC236}">
              <a16:creationId xmlns:a16="http://schemas.microsoft.com/office/drawing/2014/main" id="{00000000-0008-0000-2000-0000E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3" name="146 CuadroTexto">
          <a:extLst>
            <a:ext uri="{FF2B5EF4-FFF2-40B4-BE49-F238E27FC236}">
              <a16:creationId xmlns:a16="http://schemas.microsoft.com/office/drawing/2014/main" id="{00000000-0008-0000-2000-0000E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4" name="147 CuadroTexto">
          <a:extLst>
            <a:ext uri="{FF2B5EF4-FFF2-40B4-BE49-F238E27FC236}">
              <a16:creationId xmlns:a16="http://schemas.microsoft.com/office/drawing/2014/main" id="{00000000-0008-0000-2000-0000E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5" name="148 CuadroTexto">
          <a:extLst>
            <a:ext uri="{FF2B5EF4-FFF2-40B4-BE49-F238E27FC236}">
              <a16:creationId xmlns:a16="http://schemas.microsoft.com/office/drawing/2014/main" id="{00000000-0008-0000-2000-0000E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6" name="149 CuadroTexto">
          <a:extLst>
            <a:ext uri="{FF2B5EF4-FFF2-40B4-BE49-F238E27FC236}">
              <a16:creationId xmlns:a16="http://schemas.microsoft.com/office/drawing/2014/main" id="{00000000-0008-0000-2000-0000E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7" name="150 CuadroTexto">
          <a:extLst>
            <a:ext uri="{FF2B5EF4-FFF2-40B4-BE49-F238E27FC236}">
              <a16:creationId xmlns:a16="http://schemas.microsoft.com/office/drawing/2014/main" id="{00000000-0008-0000-2000-0000E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8" name="151 CuadroTexto">
          <a:extLst>
            <a:ext uri="{FF2B5EF4-FFF2-40B4-BE49-F238E27FC236}">
              <a16:creationId xmlns:a16="http://schemas.microsoft.com/office/drawing/2014/main" id="{00000000-0008-0000-2000-0000F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9" name="152 CuadroTexto">
          <a:extLst>
            <a:ext uri="{FF2B5EF4-FFF2-40B4-BE49-F238E27FC236}">
              <a16:creationId xmlns:a16="http://schemas.microsoft.com/office/drawing/2014/main" id="{00000000-0008-0000-2000-0000F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0" name="153 CuadroTexto">
          <a:extLst>
            <a:ext uri="{FF2B5EF4-FFF2-40B4-BE49-F238E27FC236}">
              <a16:creationId xmlns:a16="http://schemas.microsoft.com/office/drawing/2014/main" id="{00000000-0008-0000-2000-0000F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1" name="154 CuadroTexto">
          <a:extLst>
            <a:ext uri="{FF2B5EF4-FFF2-40B4-BE49-F238E27FC236}">
              <a16:creationId xmlns:a16="http://schemas.microsoft.com/office/drawing/2014/main" id="{00000000-0008-0000-2000-0000F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2" name="155 CuadroTexto">
          <a:extLst>
            <a:ext uri="{FF2B5EF4-FFF2-40B4-BE49-F238E27FC236}">
              <a16:creationId xmlns:a16="http://schemas.microsoft.com/office/drawing/2014/main" id="{00000000-0008-0000-2000-0000F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3" name="156 CuadroTexto">
          <a:extLst>
            <a:ext uri="{FF2B5EF4-FFF2-40B4-BE49-F238E27FC236}">
              <a16:creationId xmlns:a16="http://schemas.microsoft.com/office/drawing/2014/main" id="{00000000-0008-0000-2000-0000F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4" name="157 CuadroTexto">
          <a:extLst>
            <a:ext uri="{FF2B5EF4-FFF2-40B4-BE49-F238E27FC236}">
              <a16:creationId xmlns:a16="http://schemas.microsoft.com/office/drawing/2014/main" id="{00000000-0008-0000-2000-0000F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5" name="158 CuadroTexto">
          <a:extLst>
            <a:ext uri="{FF2B5EF4-FFF2-40B4-BE49-F238E27FC236}">
              <a16:creationId xmlns:a16="http://schemas.microsoft.com/office/drawing/2014/main" id="{00000000-0008-0000-2000-0000F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6" name="159 CuadroTexto">
          <a:extLst>
            <a:ext uri="{FF2B5EF4-FFF2-40B4-BE49-F238E27FC236}">
              <a16:creationId xmlns:a16="http://schemas.microsoft.com/office/drawing/2014/main" id="{00000000-0008-0000-2000-0000F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7" name="160 CuadroTexto">
          <a:extLst>
            <a:ext uri="{FF2B5EF4-FFF2-40B4-BE49-F238E27FC236}">
              <a16:creationId xmlns:a16="http://schemas.microsoft.com/office/drawing/2014/main" id="{00000000-0008-0000-2000-0000F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8" name="161 CuadroTexto">
          <a:extLst>
            <a:ext uri="{FF2B5EF4-FFF2-40B4-BE49-F238E27FC236}">
              <a16:creationId xmlns:a16="http://schemas.microsoft.com/office/drawing/2014/main" id="{00000000-0008-0000-2000-0000F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9" name="162 CuadroTexto">
          <a:extLst>
            <a:ext uri="{FF2B5EF4-FFF2-40B4-BE49-F238E27FC236}">
              <a16:creationId xmlns:a16="http://schemas.microsoft.com/office/drawing/2014/main" id="{00000000-0008-0000-2000-0000F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0" name="163 CuadroTexto">
          <a:extLst>
            <a:ext uri="{FF2B5EF4-FFF2-40B4-BE49-F238E27FC236}">
              <a16:creationId xmlns:a16="http://schemas.microsoft.com/office/drawing/2014/main" id="{00000000-0008-0000-2000-0000F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1" name="164 CuadroTexto">
          <a:extLst>
            <a:ext uri="{FF2B5EF4-FFF2-40B4-BE49-F238E27FC236}">
              <a16:creationId xmlns:a16="http://schemas.microsoft.com/office/drawing/2014/main" id="{00000000-0008-0000-2000-0000F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2" name="165 CuadroTexto">
          <a:extLst>
            <a:ext uri="{FF2B5EF4-FFF2-40B4-BE49-F238E27FC236}">
              <a16:creationId xmlns:a16="http://schemas.microsoft.com/office/drawing/2014/main" id="{00000000-0008-0000-2000-0000F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3" name="166 CuadroTexto">
          <a:extLst>
            <a:ext uri="{FF2B5EF4-FFF2-40B4-BE49-F238E27FC236}">
              <a16:creationId xmlns:a16="http://schemas.microsoft.com/office/drawing/2014/main" id="{00000000-0008-0000-2000-0000F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4" name="167 CuadroTexto">
          <a:extLst>
            <a:ext uri="{FF2B5EF4-FFF2-40B4-BE49-F238E27FC236}">
              <a16:creationId xmlns:a16="http://schemas.microsoft.com/office/drawing/2014/main" id="{00000000-0008-0000-2000-00000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5" name="168 CuadroTexto">
          <a:extLst>
            <a:ext uri="{FF2B5EF4-FFF2-40B4-BE49-F238E27FC236}">
              <a16:creationId xmlns:a16="http://schemas.microsoft.com/office/drawing/2014/main" id="{00000000-0008-0000-2000-00000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6" name="169 CuadroTexto">
          <a:extLst>
            <a:ext uri="{FF2B5EF4-FFF2-40B4-BE49-F238E27FC236}">
              <a16:creationId xmlns:a16="http://schemas.microsoft.com/office/drawing/2014/main" id="{00000000-0008-0000-2000-00000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7" name="170 CuadroTexto">
          <a:extLst>
            <a:ext uri="{FF2B5EF4-FFF2-40B4-BE49-F238E27FC236}">
              <a16:creationId xmlns:a16="http://schemas.microsoft.com/office/drawing/2014/main" id="{00000000-0008-0000-2000-00000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8" name="171 CuadroTexto">
          <a:extLst>
            <a:ext uri="{FF2B5EF4-FFF2-40B4-BE49-F238E27FC236}">
              <a16:creationId xmlns:a16="http://schemas.microsoft.com/office/drawing/2014/main" id="{00000000-0008-0000-2000-00000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9" name="172 CuadroTexto">
          <a:extLst>
            <a:ext uri="{FF2B5EF4-FFF2-40B4-BE49-F238E27FC236}">
              <a16:creationId xmlns:a16="http://schemas.microsoft.com/office/drawing/2014/main" id="{00000000-0008-0000-2000-00000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0" name="173 CuadroTexto">
          <a:extLst>
            <a:ext uri="{FF2B5EF4-FFF2-40B4-BE49-F238E27FC236}">
              <a16:creationId xmlns:a16="http://schemas.microsoft.com/office/drawing/2014/main" id="{00000000-0008-0000-2000-00000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1" name="174 CuadroTexto">
          <a:extLst>
            <a:ext uri="{FF2B5EF4-FFF2-40B4-BE49-F238E27FC236}">
              <a16:creationId xmlns:a16="http://schemas.microsoft.com/office/drawing/2014/main" id="{00000000-0008-0000-2000-00000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2" name="175 CuadroTexto">
          <a:extLst>
            <a:ext uri="{FF2B5EF4-FFF2-40B4-BE49-F238E27FC236}">
              <a16:creationId xmlns:a16="http://schemas.microsoft.com/office/drawing/2014/main" id="{00000000-0008-0000-2000-00000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3" name="176 CuadroTexto">
          <a:extLst>
            <a:ext uri="{FF2B5EF4-FFF2-40B4-BE49-F238E27FC236}">
              <a16:creationId xmlns:a16="http://schemas.microsoft.com/office/drawing/2014/main" id="{00000000-0008-0000-2000-00000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4" name="177 CuadroTexto">
          <a:extLst>
            <a:ext uri="{FF2B5EF4-FFF2-40B4-BE49-F238E27FC236}">
              <a16:creationId xmlns:a16="http://schemas.microsoft.com/office/drawing/2014/main" id="{00000000-0008-0000-2000-00000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5" name="178 CuadroTexto">
          <a:extLst>
            <a:ext uri="{FF2B5EF4-FFF2-40B4-BE49-F238E27FC236}">
              <a16:creationId xmlns:a16="http://schemas.microsoft.com/office/drawing/2014/main" id="{00000000-0008-0000-2000-00000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6" name="179 CuadroTexto">
          <a:extLst>
            <a:ext uri="{FF2B5EF4-FFF2-40B4-BE49-F238E27FC236}">
              <a16:creationId xmlns:a16="http://schemas.microsoft.com/office/drawing/2014/main" id="{00000000-0008-0000-2000-00000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7" name="180 CuadroTexto">
          <a:extLst>
            <a:ext uri="{FF2B5EF4-FFF2-40B4-BE49-F238E27FC236}">
              <a16:creationId xmlns:a16="http://schemas.microsoft.com/office/drawing/2014/main" id="{00000000-0008-0000-2000-00000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8" name="181 CuadroTexto">
          <a:extLst>
            <a:ext uri="{FF2B5EF4-FFF2-40B4-BE49-F238E27FC236}">
              <a16:creationId xmlns:a16="http://schemas.microsoft.com/office/drawing/2014/main" id="{00000000-0008-0000-2000-00000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9" name="182 CuadroTexto">
          <a:extLst>
            <a:ext uri="{FF2B5EF4-FFF2-40B4-BE49-F238E27FC236}">
              <a16:creationId xmlns:a16="http://schemas.microsoft.com/office/drawing/2014/main" id="{00000000-0008-0000-2000-00000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0" name="183 CuadroTexto">
          <a:extLst>
            <a:ext uri="{FF2B5EF4-FFF2-40B4-BE49-F238E27FC236}">
              <a16:creationId xmlns:a16="http://schemas.microsoft.com/office/drawing/2014/main" id="{00000000-0008-0000-2000-00001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1" name="184 CuadroTexto">
          <a:extLst>
            <a:ext uri="{FF2B5EF4-FFF2-40B4-BE49-F238E27FC236}">
              <a16:creationId xmlns:a16="http://schemas.microsoft.com/office/drawing/2014/main" id="{00000000-0008-0000-2000-00001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2" name="185 CuadroTexto">
          <a:extLst>
            <a:ext uri="{FF2B5EF4-FFF2-40B4-BE49-F238E27FC236}">
              <a16:creationId xmlns:a16="http://schemas.microsoft.com/office/drawing/2014/main" id="{00000000-0008-0000-2000-00001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3" name="186 CuadroTexto">
          <a:extLst>
            <a:ext uri="{FF2B5EF4-FFF2-40B4-BE49-F238E27FC236}">
              <a16:creationId xmlns:a16="http://schemas.microsoft.com/office/drawing/2014/main" id="{00000000-0008-0000-2000-00001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4" name="187 CuadroTexto">
          <a:extLst>
            <a:ext uri="{FF2B5EF4-FFF2-40B4-BE49-F238E27FC236}">
              <a16:creationId xmlns:a16="http://schemas.microsoft.com/office/drawing/2014/main" id="{00000000-0008-0000-2000-00001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5" name="188 CuadroTexto">
          <a:extLst>
            <a:ext uri="{FF2B5EF4-FFF2-40B4-BE49-F238E27FC236}">
              <a16:creationId xmlns:a16="http://schemas.microsoft.com/office/drawing/2014/main" id="{00000000-0008-0000-2000-00001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6" name="189 CuadroTexto">
          <a:extLst>
            <a:ext uri="{FF2B5EF4-FFF2-40B4-BE49-F238E27FC236}">
              <a16:creationId xmlns:a16="http://schemas.microsoft.com/office/drawing/2014/main" id="{00000000-0008-0000-2000-00001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7" name="190 CuadroTexto">
          <a:extLst>
            <a:ext uri="{FF2B5EF4-FFF2-40B4-BE49-F238E27FC236}">
              <a16:creationId xmlns:a16="http://schemas.microsoft.com/office/drawing/2014/main" id="{00000000-0008-0000-2000-00001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8" name="191 CuadroTexto">
          <a:extLst>
            <a:ext uri="{FF2B5EF4-FFF2-40B4-BE49-F238E27FC236}">
              <a16:creationId xmlns:a16="http://schemas.microsoft.com/office/drawing/2014/main" id="{00000000-0008-0000-2000-00001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9" name="192 CuadroTexto">
          <a:extLst>
            <a:ext uri="{FF2B5EF4-FFF2-40B4-BE49-F238E27FC236}">
              <a16:creationId xmlns:a16="http://schemas.microsoft.com/office/drawing/2014/main" id="{00000000-0008-0000-2000-00001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0" name="193 CuadroTexto">
          <a:extLst>
            <a:ext uri="{FF2B5EF4-FFF2-40B4-BE49-F238E27FC236}">
              <a16:creationId xmlns:a16="http://schemas.microsoft.com/office/drawing/2014/main" id="{00000000-0008-0000-2000-00001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1" name="194 CuadroTexto">
          <a:extLst>
            <a:ext uri="{FF2B5EF4-FFF2-40B4-BE49-F238E27FC236}">
              <a16:creationId xmlns:a16="http://schemas.microsoft.com/office/drawing/2014/main" id="{00000000-0008-0000-2000-00001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2" name="195 CuadroTexto">
          <a:extLst>
            <a:ext uri="{FF2B5EF4-FFF2-40B4-BE49-F238E27FC236}">
              <a16:creationId xmlns:a16="http://schemas.microsoft.com/office/drawing/2014/main" id="{00000000-0008-0000-2000-00001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3" name="196 CuadroTexto">
          <a:extLst>
            <a:ext uri="{FF2B5EF4-FFF2-40B4-BE49-F238E27FC236}">
              <a16:creationId xmlns:a16="http://schemas.microsoft.com/office/drawing/2014/main" id="{00000000-0008-0000-2000-00001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4" name="197 CuadroTexto">
          <a:extLst>
            <a:ext uri="{FF2B5EF4-FFF2-40B4-BE49-F238E27FC236}">
              <a16:creationId xmlns:a16="http://schemas.microsoft.com/office/drawing/2014/main" id="{00000000-0008-0000-2000-00001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5" name="198 CuadroTexto">
          <a:extLst>
            <a:ext uri="{FF2B5EF4-FFF2-40B4-BE49-F238E27FC236}">
              <a16:creationId xmlns:a16="http://schemas.microsoft.com/office/drawing/2014/main" id="{00000000-0008-0000-2000-00001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6" name="199 CuadroTexto">
          <a:extLst>
            <a:ext uri="{FF2B5EF4-FFF2-40B4-BE49-F238E27FC236}">
              <a16:creationId xmlns:a16="http://schemas.microsoft.com/office/drawing/2014/main" id="{00000000-0008-0000-2000-00002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7" name="200 CuadroTexto">
          <a:extLst>
            <a:ext uri="{FF2B5EF4-FFF2-40B4-BE49-F238E27FC236}">
              <a16:creationId xmlns:a16="http://schemas.microsoft.com/office/drawing/2014/main" id="{00000000-0008-0000-2000-00002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8" name="201 CuadroTexto">
          <a:extLst>
            <a:ext uri="{FF2B5EF4-FFF2-40B4-BE49-F238E27FC236}">
              <a16:creationId xmlns:a16="http://schemas.microsoft.com/office/drawing/2014/main" id="{00000000-0008-0000-2000-00002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9" name="202 CuadroTexto">
          <a:extLst>
            <a:ext uri="{FF2B5EF4-FFF2-40B4-BE49-F238E27FC236}">
              <a16:creationId xmlns:a16="http://schemas.microsoft.com/office/drawing/2014/main" id="{00000000-0008-0000-2000-00002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0" name="203 CuadroTexto">
          <a:extLst>
            <a:ext uri="{FF2B5EF4-FFF2-40B4-BE49-F238E27FC236}">
              <a16:creationId xmlns:a16="http://schemas.microsoft.com/office/drawing/2014/main" id="{00000000-0008-0000-2000-00002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1" name="204 CuadroTexto">
          <a:extLst>
            <a:ext uri="{FF2B5EF4-FFF2-40B4-BE49-F238E27FC236}">
              <a16:creationId xmlns:a16="http://schemas.microsoft.com/office/drawing/2014/main" id="{00000000-0008-0000-2000-00002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2" name="205 CuadroTexto">
          <a:extLst>
            <a:ext uri="{FF2B5EF4-FFF2-40B4-BE49-F238E27FC236}">
              <a16:creationId xmlns:a16="http://schemas.microsoft.com/office/drawing/2014/main" id="{00000000-0008-0000-2000-00002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3" name="206 CuadroTexto">
          <a:extLst>
            <a:ext uri="{FF2B5EF4-FFF2-40B4-BE49-F238E27FC236}">
              <a16:creationId xmlns:a16="http://schemas.microsoft.com/office/drawing/2014/main" id="{00000000-0008-0000-2000-00002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4" name="207 CuadroTexto">
          <a:extLst>
            <a:ext uri="{FF2B5EF4-FFF2-40B4-BE49-F238E27FC236}">
              <a16:creationId xmlns:a16="http://schemas.microsoft.com/office/drawing/2014/main" id="{00000000-0008-0000-2000-00002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5" name="208 CuadroTexto">
          <a:extLst>
            <a:ext uri="{FF2B5EF4-FFF2-40B4-BE49-F238E27FC236}">
              <a16:creationId xmlns:a16="http://schemas.microsoft.com/office/drawing/2014/main" id="{00000000-0008-0000-2000-00002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6" name="209 CuadroTexto">
          <a:extLst>
            <a:ext uri="{FF2B5EF4-FFF2-40B4-BE49-F238E27FC236}">
              <a16:creationId xmlns:a16="http://schemas.microsoft.com/office/drawing/2014/main" id="{00000000-0008-0000-2000-00002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7" name="210 CuadroTexto">
          <a:extLst>
            <a:ext uri="{FF2B5EF4-FFF2-40B4-BE49-F238E27FC236}">
              <a16:creationId xmlns:a16="http://schemas.microsoft.com/office/drawing/2014/main" id="{00000000-0008-0000-2000-00002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8" name="211 CuadroTexto">
          <a:extLst>
            <a:ext uri="{FF2B5EF4-FFF2-40B4-BE49-F238E27FC236}">
              <a16:creationId xmlns:a16="http://schemas.microsoft.com/office/drawing/2014/main" id="{00000000-0008-0000-2000-00002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9" name="212 CuadroTexto">
          <a:extLst>
            <a:ext uri="{FF2B5EF4-FFF2-40B4-BE49-F238E27FC236}">
              <a16:creationId xmlns:a16="http://schemas.microsoft.com/office/drawing/2014/main" id="{00000000-0008-0000-2000-00002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0" name="213 CuadroTexto">
          <a:extLst>
            <a:ext uri="{FF2B5EF4-FFF2-40B4-BE49-F238E27FC236}">
              <a16:creationId xmlns:a16="http://schemas.microsoft.com/office/drawing/2014/main" id="{00000000-0008-0000-2000-00002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1" name="214 CuadroTexto">
          <a:extLst>
            <a:ext uri="{FF2B5EF4-FFF2-40B4-BE49-F238E27FC236}">
              <a16:creationId xmlns:a16="http://schemas.microsoft.com/office/drawing/2014/main" id="{00000000-0008-0000-2000-00002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2" name="215 CuadroTexto">
          <a:extLst>
            <a:ext uri="{FF2B5EF4-FFF2-40B4-BE49-F238E27FC236}">
              <a16:creationId xmlns:a16="http://schemas.microsoft.com/office/drawing/2014/main" id="{00000000-0008-0000-2000-00003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3" name="216 CuadroTexto">
          <a:extLst>
            <a:ext uri="{FF2B5EF4-FFF2-40B4-BE49-F238E27FC236}">
              <a16:creationId xmlns:a16="http://schemas.microsoft.com/office/drawing/2014/main" id="{00000000-0008-0000-2000-00003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4" name="217 CuadroTexto">
          <a:extLst>
            <a:ext uri="{FF2B5EF4-FFF2-40B4-BE49-F238E27FC236}">
              <a16:creationId xmlns:a16="http://schemas.microsoft.com/office/drawing/2014/main" id="{00000000-0008-0000-2000-00003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5" name="218 CuadroTexto">
          <a:extLst>
            <a:ext uri="{FF2B5EF4-FFF2-40B4-BE49-F238E27FC236}">
              <a16:creationId xmlns:a16="http://schemas.microsoft.com/office/drawing/2014/main" id="{00000000-0008-0000-2000-00003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6" name="219 CuadroTexto">
          <a:extLst>
            <a:ext uri="{FF2B5EF4-FFF2-40B4-BE49-F238E27FC236}">
              <a16:creationId xmlns:a16="http://schemas.microsoft.com/office/drawing/2014/main" id="{00000000-0008-0000-2000-00003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7" name="220 CuadroTexto">
          <a:extLst>
            <a:ext uri="{FF2B5EF4-FFF2-40B4-BE49-F238E27FC236}">
              <a16:creationId xmlns:a16="http://schemas.microsoft.com/office/drawing/2014/main" id="{00000000-0008-0000-2000-00003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8" name="221 CuadroTexto">
          <a:extLst>
            <a:ext uri="{FF2B5EF4-FFF2-40B4-BE49-F238E27FC236}">
              <a16:creationId xmlns:a16="http://schemas.microsoft.com/office/drawing/2014/main" id="{00000000-0008-0000-2000-00003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9" name="222 CuadroTexto">
          <a:extLst>
            <a:ext uri="{FF2B5EF4-FFF2-40B4-BE49-F238E27FC236}">
              <a16:creationId xmlns:a16="http://schemas.microsoft.com/office/drawing/2014/main" id="{00000000-0008-0000-2000-00003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0" name="223 CuadroTexto">
          <a:extLst>
            <a:ext uri="{FF2B5EF4-FFF2-40B4-BE49-F238E27FC236}">
              <a16:creationId xmlns:a16="http://schemas.microsoft.com/office/drawing/2014/main" id="{00000000-0008-0000-2000-00003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1" name="224 CuadroTexto">
          <a:extLst>
            <a:ext uri="{FF2B5EF4-FFF2-40B4-BE49-F238E27FC236}">
              <a16:creationId xmlns:a16="http://schemas.microsoft.com/office/drawing/2014/main" id="{00000000-0008-0000-2000-00003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2" name="225 CuadroTexto">
          <a:extLst>
            <a:ext uri="{FF2B5EF4-FFF2-40B4-BE49-F238E27FC236}">
              <a16:creationId xmlns:a16="http://schemas.microsoft.com/office/drawing/2014/main" id="{00000000-0008-0000-2000-00003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3" name="226 CuadroTexto">
          <a:extLst>
            <a:ext uri="{FF2B5EF4-FFF2-40B4-BE49-F238E27FC236}">
              <a16:creationId xmlns:a16="http://schemas.microsoft.com/office/drawing/2014/main" id="{00000000-0008-0000-2000-00003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4" name="227 CuadroTexto">
          <a:extLst>
            <a:ext uri="{FF2B5EF4-FFF2-40B4-BE49-F238E27FC236}">
              <a16:creationId xmlns:a16="http://schemas.microsoft.com/office/drawing/2014/main" id="{00000000-0008-0000-2000-00003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5" name="228 CuadroTexto">
          <a:extLst>
            <a:ext uri="{FF2B5EF4-FFF2-40B4-BE49-F238E27FC236}">
              <a16:creationId xmlns:a16="http://schemas.microsoft.com/office/drawing/2014/main" id="{00000000-0008-0000-2000-00003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6" name="229 CuadroTexto">
          <a:extLst>
            <a:ext uri="{FF2B5EF4-FFF2-40B4-BE49-F238E27FC236}">
              <a16:creationId xmlns:a16="http://schemas.microsoft.com/office/drawing/2014/main" id="{00000000-0008-0000-2000-00003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7" name="230 CuadroTexto">
          <a:extLst>
            <a:ext uri="{FF2B5EF4-FFF2-40B4-BE49-F238E27FC236}">
              <a16:creationId xmlns:a16="http://schemas.microsoft.com/office/drawing/2014/main" id="{00000000-0008-0000-2000-00003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8" name="231 CuadroTexto">
          <a:extLst>
            <a:ext uri="{FF2B5EF4-FFF2-40B4-BE49-F238E27FC236}">
              <a16:creationId xmlns:a16="http://schemas.microsoft.com/office/drawing/2014/main" id="{00000000-0008-0000-2000-00004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9" name="232 CuadroTexto">
          <a:extLst>
            <a:ext uri="{FF2B5EF4-FFF2-40B4-BE49-F238E27FC236}">
              <a16:creationId xmlns:a16="http://schemas.microsoft.com/office/drawing/2014/main" id="{00000000-0008-0000-2000-00004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0" name="233 CuadroTexto">
          <a:extLst>
            <a:ext uri="{FF2B5EF4-FFF2-40B4-BE49-F238E27FC236}">
              <a16:creationId xmlns:a16="http://schemas.microsoft.com/office/drawing/2014/main" id="{00000000-0008-0000-2000-00004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1" name="234 CuadroTexto">
          <a:extLst>
            <a:ext uri="{FF2B5EF4-FFF2-40B4-BE49-F238E27FC236}">
              <a16:creationId xmlns:a16="http://schemas.microsoft.com/office/drawing/2014/main" id="{00000000-0008-0000-2000-00004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2" name="235 CuadroTexto">
          <a:extLst>
            <a:ext uri="{FF2B5EF4-FFF2-40B4-BE49-F238E27FC236}">
              <a16:creationId xmlns:a16="http://schemas.microsoft.com/office/drawing/2014/main" id="{00000000-0008-0000-2000-00004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3" name="236 CuadroTexto">
          <a:extLst>
            <a:ext uri="{FF2B5EF4-FFF2-40B4-BE49-F238E27FC236}">
              <a16:creationId xmlns:a16="http://schemas.microsoft.com/office/drawing/2014/main" id="{00000000-0008-0000-2000-00004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4" name="237 CuadroTexto">
          <a:extLst>
            <a:ext uri="{FF2B5EF4-FFF2-40B4-BE49-F238E27FC236}">
              <a16:creationId xmlns:a16="http://schemas.microsoft.com/office/drawing/2014/main" id="{00000000-0008-0000-2000-00004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5" name="238 CuadroTexto">
          <a:extLst>
            <a:ext uri="{FF2B5EF4-FFF2-40B4-BE49-F238E27FC236}">
              <a16:creationId xmlns:a16="http://schemas.microsoft.com/office/drawing/2014/main" id="{00000000-0008-0000-2000-00004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6" name="239 CuadroTexto">
          <a:extLst>
            <a:ext uri="{FF2B5EF4-FFF2-40B4-BE49-F238E27FC236}">
              <a16:creationId xmlns:a16="http://schemas.microsoft.com/office/drawing/2014/main" id="{00000000-0008-0000-2000-00004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7" name="240 CuadroTexto">
          <a:extLst>
            <a:ext uri="{FF2B5EF4-FFF2-40B4-BE49-F238E27FC236}">
              <a16:creationId xmlns:a16="http://schemas.microsoft.com/office/drawing/2014/main" id="{00000000-0008-0000-2000-00004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8" name="241 CuadroTexto">
          <a:extLst>
            <a:ext uri="{FF2B5EF4-FFF2-40B4-BE49-F238E27FC236}">
              <a16:creationId xmlns:a16="http://schemas.microsoft.com/office/drawing/2014/main" id="{00000000-0008-0000-2000-00004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9" name="242 CuadroTexto">
          <a:extLst>
            <a:ext uri="{FF2B5EF4-FFF2-40B4-BE49-F238E27FC236}">
              <a16:creationId xmlns:a16="http://schemas.microsoft.com/office/drawing/2014/main" id="{00000000-0008-0000-2000-00004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0" name="243 CuadroTexto">
          <a:extLst>
            <a:ext uri="{FF2B5EF4-FFF2-40B4-BE49-F238E27FC236}">
              <a16:creationId xmlns:a16="http://schemas.microsoft.com/office/drawing/2014/main" id="{00000000-0008-0000-2000-00004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1" name="244 CuadroTexto">
          <a:extLst>
            <a:ext uri="{FF2B5EF4-FFF2-40B4-BE49-F238E27FC236}">
              <a16:creationId xmlns:a16="http://schemas.microsoft.com/office/drawing/2014/main" id="{00000000-0008-0000-2000-00004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2" name="245 CuadroTexto">
          <a:extLst>
            <a:ext uri="{FF2B5EF4-FFF2-40B4-BE49-F238E27FC236}">
              <a16:creationId xmlns:a16="http://schemas.microsoft.com/office/drawing/2014/main" id="{00000000-0008-0000-2000-00004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3" name="246 CuadroTexto">
          <a:extLst>
            <a:ext uri="{FF2B5EF4-FFF2-40B4-BE49-F238E27FC236}">
              <a16:creationId xmlns:a16="http://schemas.microsoft.com/office/drawing/2014/main" id="{00000000-0008-0000-2000-00004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4" name="247 CuadroTexto">
          <a:extLst>
            <a:ext uri="{FF2B5EF4-FFF2-40B4-BE49-F238E27FC236}">
              <a16:creationId xmlns:a16="http://schemas.microsoft.com/office/drawing/2014/main" id="{00000000-0008-0000-2000-00005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5" name="248 CuadroTexto">
          <a:extLst>
            <a:ext uri="{FF2B5EF4-FFF2-40B4-BE49-F238E27FC236}">
              <a16:creationId xmlns:a16="http://schemas.microsoft.com/office/drawing/2014/main" id="{00000000-0008-0000-2000-00005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6" name="249 CuadroTexto">
          <a:extLst>
            <a:ext uri="{FF2B5EF4-FFF2-40B4-BE49-F238E27FC236}">
              <a16:creationId xmlns:a16="http://schemas.microsoft.com/office/drawing/2014/main" id="{00000000-0008-0000-2000-00005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7" name="250 CuadroTexto">
          <a:extLst>
            <a:ext uri="{FF2B5EF4-FFF2-40B4-BE49-F238E27FC236}">
              <a16:creationId xmlns:a16="http://schemas.microsoft.com/office/drawing/2014/main" id="{00000000-0008-0000-2000-00005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8" name="251 CuadroTexto">
          <a:extLst>
            <a:ext uri="{FF2B5EF4-FFF2-40B4-BE49-F238E27FC236}">
              <a16:creationId xmlns:a16="http://schemas.microsoft.com/office/drawing/2014/main" id="{00000000-0008-0000-2000-00005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9" name="252 CuadroTexto">
          <a:extLst>
            <a:ext uri="{FF2B5EF4-FFF2-40B4-BE49-F238E27FC236}">
              <a16:creationId xmlns:a16="http://schemas.microsoft.com/office/drawing/2014/main" id="{00000000-0008-0000-2000-00005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0" name="253 CuadroTexto">
          <a:extLst>
            <a:ext uri="{FF2B5EF4-FFF2-40B4-BE49-F238E27FC236}">
              <a16:creationId xmlns:a16="http://schemas.microsoft.com/office/drawing/2014/main" id="{00000000-0008-0000-2000-00005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1" name="254 CuadroTexto">
          <a:extLst>
            <a:ext uri="{FF2B5EF4-FFF2-40B4-BE49-F238E27FC236}">
              <a16:creationId xmlns:a16="http://schemas.microsoft.com/office/drawing/2014/main" id="{00000000-0008-0000-2000-00005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2" name="255 CuadroTexto">
          <a:extLst>
            <a:ext uri="{FF2B5EF4-FFF2-40B4-BE49-F238E27FC236}">
              <a16:creationId xmlns:a16="http://schemas.microsoft.com/office/drawing/2014/main" id="{00000000-0008-0000-2000-00005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3" name="256 CuadroTexto">
          <a:extLst>
            <a:ext uri="{FF2B5EF4-FFF2-40B4-BE49-F238E27FC236}">
              <a16:creationId xmlns:a16="http://schemas.microsoft.com/office/drawing/2014/main" id="{00000000-0008-0000-2000-00005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4" name="257 CuadroTexto">
          <a:extLst>
            <a:ext uri="{FF2B5EF4-FFF2-40B4-BE49-F238E27FC236}">
              <a16:creationId xmlns:a16="http://schemas.microsoft.com/office/drawing/2014/main" id="{00000000-0008-0000-2000-00005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5" name="258 CuadroTexto">
          <a:extLst>
            <a:ext uri="{FF2B5EF4-FFF2-40B4-BE49-F238E27FC236}">
              <a16:creationId xmlns:a16="http://schemas.microsoft.com/office/drawing/2014/main" id="{00000000-0008-0000-2000-00005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6" name="259 CuadroTexto">
          <a:extLst>
            <a:ext uri="{FF2B5EF4-FFF2-40B4-BE49-F238E27FC236}">
              <a16:creationId xmlns:a16="http://schemas.microsoft.com/office/drawing/2014/main" id="{00000000-0008-0000-2000-00005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7" name="260 CuadroTexto">
          <a:extLst>
            <a:ext uri="{FF2B5EF4-FFF2-40B4-BE49-F238E27FC236}">
              <a16:creationId xmlns:a16="http://schemas.microsoft.com/office/drawing/2014/main" id="{00000000-0008-0000-2000-00005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8" name="261 CuadroTexto">
          <a:extLst>
            <a:ext uri="{FF2B5EF4-FFF2-40B4-BE49-F238E27FC236}">
              <a16:creationId xmlns:a16="http://schemas.microsoft.com/office/drawing/2014/main" id="{00000000-0008-0000-2000-00005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9" name="262 CuadroTexto">
          <a:extLst>
            <a:ext uri="{FF2B5EF4-FFF2-40B4-BE49-F238E27FC236}">
              <a16:creationId xmlns:a16="http://schemas.microsoft.com/office/drawing/2014/main" id="{00000000-0008-0000-2000-00005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0" name="263 CuadroTexto">
          <a:extLst>
            <a:ext uri="{FF2B5EF4-FFF2-40B4-BE49-F238E27FC236}">
              <a16:creationId xmlns:a16="http://schemas.microsoft.com/office/drawing/2014/main" id="{00000000-0008-0000-2000-00006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1" name="264 CuadroTexto">
          <a:extLst>
            <a:ext uri="{FF2B5EF4-FFF2-40B4-BE49-F238E27FC236}">
              <a16:creationId xmlns:a16="http://schemas.microsoft.com/office/drawing/2014/main" id="{00000000-0008-0000-2000-00006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2" name="265 CuadroTexto">
          <a:extLst>
            <a:ext uri="{FF2B5EF4-FFF2-40B4-BE49-F238E27FC236}">
              <a16:creationId xmlns:a16="http://schemas.microsoft.com/office/drawing/2014/main" id="{00000000-0008-0000-2000-00006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3" name="266 CuadroTexto">
          <a:extLst>
            <a:ext uri="{FF2B5EF4-FFF2-40B4-BE49-F238E27FC236}">
              <a16:creationId xmlns:a16="http://schemas.microsoft.com/office/drawing/2014/main" id="{00000000-0008-0000-2000-00006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4" name="267 CuadroTexto">
          <a:extLst>
            <a:ext uri="{FF2B5EF4-FFF2-40B4-BE49-F238E27FC236}">
              <a16:creationId xmlns:a16="http://schemas.microsoft.com/office/drawing/2014/main" id="{00000000-0008-0000-2000-00006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125" name="268 CuadroTexto">
          <a:extLst>
            <a:ext uri="{FF2B5EF4-FFF2-40B4-BE49-F238E27FC236}">
              <a16:creationId xmlns:a16="http://schemas.microsoft.com/office/drawing/2014/main" id="{00000000-0008-0000-2000-000065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6" name="269 CuadroTexto">
          <a:extLst>
            <a:ext uri="{FF2B5EF4-FFF2-40B4-BE49-F238E27FC236}">
              <a16:creationId xmlns:a16="http://schemas.microsoft.com/office/drawing/2014/main" id="{00000000-0008-0000-2000-000066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7" name="270 CuadroTexto">
          <a:extLst>
            <a:ext uri="{FF2B5EF4-FFF2-40B4-BE49-F238E27FC236}">
              <a16:creationId xmlns:a16="http://schemas.microsoft.com/office/drawing/2014/main" id="{00000000-0008-0000-2000-000067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8" name="271 CuadroTexto">
          <a:extLst>
            <a:ext uri="{FF2B5EF4-FFF2-40B4-BE49-F238E27FC236}">
              <a16:creationId xmlns:a16="http://schemas.microsoft.com/office/drawing/2014/main" id="{00000000-0008-0000-2000-000068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9" name="272 CuadroTexto">
          <a:extLst>
            <a:ext uri="{FF2B5EF4-FFF2-40B4-BE49-F238E27FC236}">
              <a16:creationId xmlns:a16="http://schemas.microsoft.com/office/drawing/2014/main" id="{00000000-0008-0000-2000-000069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0" name="273 CuadroTexto">
          <a:extLst>
            <a:ext uri="{FF2B5EF4-FFF2-40B4-BE49-F238E27FC236}">
              <a16:creationId xmlns:a16="http://schemas.microsoft.com/office/drawing/2014/main" id="{00000000-0008-0000-2000-00006A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1" name="274 CuadroTexto">
          <a:extLst>
            <a:ext uri="{FF2B5EF4-FFF2-40B4-BE49-F238E27FC236}">
              <a16:creationId xmlns:a16="http://schemas.microsoft.com/office/drawing/2014/main" id="{00000000-0008-0000-2000-00006B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2" name="275 CuadroTexto">
          <a:extLst>
            <a:ext uri="{FF2B5EF4-FFF2-40B4-BE49-F238E27FC236}">
              <a16:creationId xmlns:a16="http://schemas.microsoft.com/office/drawing/2014/main" id="{00000000-0008-0000-2000-00006C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3" name="276 CuadroTexto">
          <a:extLst>
            <a:ext uri="{FF2B5EF4-FFF2-40B4-BE49-F238E27FC236}">
              <a16:creationId xmlns:a16="http://schemas.microsoft.com/office/drawing/2014/main" id="{00000000-0008-0000-2000-00006D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4" name="277 CuadroTexto">
          <a:extLst>
            <a:ext uri="{FF2B5EF4-FFF2-40B4-BE49-F238E27FC236}">
              <a16:creationId xmlns:a16="http://schemas.microsoft.com/office/drawing/2014/main" id="{00000000-0008-0000-2000-00006E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5" name="278 CuadroTexto">
          <a:extLst>
            <a:ext uri="{FF2B5EF4-FFF2-40B4-BE49-F238E27FC236}">
              <a16:creationId xmlns:a16="http://schemas.microsoft.com/office/drawing/2014/main" id="{00000000-0008-0000-2000-00006F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6" name="279 CuadroTexto">
          <a:extLst>
            <a:ext uri="{FF2B5EF4-FFF2-40B4-BE49-F238E27FC236}">
              <a16:creationId xmlns:a16="http://schemas.microsoft.com/office/drawing/2014/main" id="{00000000-0008-0000-2000-000070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7" name="280 CuadroTexto">
          <a:extLst>
            <a:ext uri="{FF2B5EF4-FFF2-40B4-BE49-F238E27FC236}">
              <a16:creationId xmlns:a16="http://schemas.microsoft.com/office/drawing/2014/main" id="{00000000-0008-0000-2000-000071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8" name="281 CuadroTexto">
          <a:extLst>
            <a:ext uri="{FF2B5EF4-FFF2-40B4-BE49-F238E27FC236}">
              <a16:creationId xmlns:a16="http://schemas.microsoft.com/office/drawing/2014/main" id="{00000000-0008-0000-2000-000072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9" name="282 CuadroTexto">
          <a:extLst>
            <a:ext uri="{FF2B5EF4-FFF2-40B4-BE49-F238E27FC236}">
              <a16:creationId xmlns:a16="http://schemas.microsoft.com/office/drawing/2014/main" id="{00000000-0008-0000-2000-000073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40" name="283 CuadroTexto">
          <a:extLst>
            <a:ext uri="{FF2B5EF4-FFF2-40B4-BE49-F238E27FC236}">
              <a16:creationId xmlns:a16="http://schemas.microsoft.com/office/drawing/2014/main" id="{00000000-0008-0000-2000-000074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41" name="284 CuadroTexto">
          <a:extLst>
            <a:ext uri="{FF2B5EF4-FFF2-40B4-BE49-F238E27FC236}">
              <a16:creationId xmlns:a16="http://schemas.microsoft.com/office/drawing/2014/main" id="{00000000-0008-0000-2000-000075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142" name="285 CuadroTexto">
          <a:extLst>
            <a:ext uri="{FF2B5EF4-FFF2-40B4-BE49-F238E27FC236}">
              <a16:creationId xmlns:a16="http://schemas.microsoft.com/office/drawing/2014/main" id="{00000000-0008-0000-2000-00007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3" name="286 CuadroTexto">
          <a:extLst>
            <a:ext uri="{FF2B5EF4-FFF2-40B4-BE49-F238E27FC236}">
              <a16:creationId xmlns:a16="http://schemas.microsoft.com/office/drawing/2014/main" id="{00000000-0008-0000-2000-00007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4" name="287 CuadroTexto">
          <a:extLst>
            <a:ext uri="{FF2B5EF4-FFF2-40B4-BE49-F238E27FC236}">
              <a16:creationId xmlns:a16="http://schemas.microsoft.com/office/drawing/2014/main" id="{00000000-0008-0000-2000-00007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5" name="288 CuadroTexto">
          <a:extLst>
            <a:ext uri="{FF2B5EF4-FFF2-40B4-BE49-F238E27FC236}">
              <a16:creationId xmlns:a16="http://schemas.microsoft.com/office/drawing/2014/main" id="{00000000-0008-0000-2000-00007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6" name="289 CuadroTexto">
          <a:extLst>
            <a:ext uri="{FF2B5EF4-FFF2-40B4-BE49-F238E27FC236}">
              <a16:creationId xmlns:a16="http://schemas.microsoft.com/office/drawing/2014/main" id="{00000000-0008-0000-2000-00007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7" name="290 CuadroTexto">
          <a:extLst>
            <a:ext uri="{FF2B5EF4-FFF2-40B4-BE49-F238E27FC236}">
              <a16:creationId xmlns:a16="http://schemas.microsoft.com/office/drawing/2014/main" id="{00000000-0008-0000-2000-00007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8" name="291 CuadroTexto">
          <a:extLst>
            <a:ext uri="{FF2B5EF4-FFF2-40B4-BE49-F238E27FC236}">
              <a16:creationId xmlns:a16="http://schemas.microsoft.com/office/drawing/2014/main" id="{00000000-0008-0000-2000-00007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9" name="292 CuadroTexto">
          <a:extLst>
            <a:ext uri="{FF2B5EF4-FFF2-40B4-BE49-F238E27FC236}">
              <a16:creationId xmlns:a16="http://schemas.microsoft.com/office/drawing/2014/main" id="{00000000-0008-0000-2000-00007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0" name="293 CuadroTexto">
          <a:extLst>
            <a:ext uri="{FF2B5EF4-FFF2-40B4-BE49-F238E27FC236}">
              <a16:creationId xmlns:a16="http://schemas.microsoft.com/office/drawing/2014/main" id="{00000000-0008-0000-2000-00007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1" name="294 CuadroTexto">
          <a:extLst>
            <a:ext uri="{FF2B5EF4-FFF2-40B4-BE49-F238E27FC236}">
              <a16:creationId xmlns:a16="http://schemas.microsoft.com/office/drawing/2014/main" id="{00000000-0008-0000-2000-00007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2" name="295 CuadroTexto">
          <a:extLst>
            <a:ext uri="{FF2B5EF4-FFF2-40B4-BE49-F238E27FC236}">
              <a16:creationId xmlns:a16="http://schemas.microsoft.com/office/drawing/2014/main" id="{00000000-0008-0000-2000-00008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3" name="296 CuadroTexto">
          <a:extLst>
            <a:ext uri="{FF2B5EF4-FFF2-40B4-BE49-F238E27FC236}">
              <a16:creationId xmlns:a16="http://schemas.microsoft.com/office/drawing/2014/main" id="{00000000-0008-0000-2000-00008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4" name="17 CuadroTexto">
          <a:extLst>
            <a:ext uri="{FF2B5EF4-FFF2-40B4-BE49-F238E27FC236}">
              <a16:creationId xmlns:a16="http://schemas.microsoft.com/office/drawing/2014/main" id="{00000000-0008-0000-2000-00008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155" name="90 CuadroTexto">
          <a:extLst>
            <a:ext uri="{FF2B5EF4-FFF2-40B4-BE49-F238E27FC236}">
              <a16:creationId xmlns:a16="http://schemas.microsoft.com/office/drawing/2014/main" id="{00000000-0008-0000-2000-000083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6" name="91 CuadroTexto">
          <a:extLst>
            <a:ext uri="{FF2B5EF4-FFF2-40B4-BE49-F238E27FC236}">
              <a16:creationId xmlns:a16="http://schemas.microsoft.com/office/drawing/2014/main" id="{00000000-0008-0000-2000-000084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7" name="92 CuadroTexto">
          <a:extLst>
            <a:ext uri="{FF2B5EF4-FFF2-40B4-BE49-F238E27FC236}">
              <a16:creationId xmlns:a16="http://schemas.microsoft.com/office/drawing/2014/main" id="{00000000-0008-0000-2000-000085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8" name="93 CuadroTexto">
          <a:extLst>
            <a:ext uri="{FF2B5EF4-FFF2-40B4-BE49-F238E27FC236}">
              <a16:creationId xmlns:a16="http://schemas.microsoft.com/office/drawing/2014/main" id="{00000000-0008-0000-2000-000086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9" name="94 CuadroTexto">
          <a:extLst>
            <a:ext uri="{FF2B5EF4-FFF2-40B4-BE49-F238E27FC236}">
              <a16:creationId xmlns:a16="http://schemas.microsoft.com/office/drawing/2014/main" id="{00000000-0008-0000-2000-000087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0" name="95 CuadroTexto">
          <a:extLst>
            <a:ext uri="{FF2B5EF4-FFF2-40B4-BE49-F238E27FC236}">
              <a16:creationId xmlns:a16="http://schemas.microsoft.com/office/drawing/2014/main" id="{00000000-0008-0000-2000-000088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1" name="96 CuadroTexto">
          <a:extLst>
            <a:ext uri="{FF2B5EF4-FFF2-40B4-BE49-F238E27FC236}">
              <a16:creationId xmlns:a16="http://schemas.microsoft.com/office/drawing/2014/main" id="{00000000-0008-0000-2000-000089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2" name="97 CuadroTexto">
          <a:extLst>
            <a:ext uri="{FF2B5EF4-FFF2-40B4-BE49-F238E27FC236}">
              <a16:creationId xmlns:a16="http://schemas.microsoft.com/office/drawing/2014/main" id="{00000000-0008-0000-2000-00008A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3" name="98 CuadroTexto">
          <a:extLst>
            <a:ext uri="{FF2B5EF4-FFF2-40B4-BE49-F238E27FC236}">
              <a16:creationId xmlns:a16="http://schemas.microsoft.com/office/drawing/2014/main" id="{00000000-0008-0000-2000-00008B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4" name="99 CuadroTexto">
          <a:extLst>
            <a:ext uri="{FF2B5EF4-FFF2-40B4-BE49-F238E27FC236}">
              <a16:creationId xmlns:a16="http://schemas.microsoft.com/office/drawing/2014/main" id="{00000000-0008-0000-2000-00008C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5" name="100 CuadroTexto">
          <a:extLst>
            <a:ext uri="{FF2B5EF4-FFF2-40B4-BE49-F238E27FC236}">
              <a16:creationId xmlns:a16="http://schemas.microsoft.com/office/drawing/2014/main" id="{00000000-0008-0000-2000-00008D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6" name="101 CuadroTexto">
          <a:extLst>
            <a:ext uri="{FF2B5EF4-FFF2-40B4-BE49-F238E27FC236}">
              <a16:creationId xmlns:a16="http://schemas.microsoft.com/office/drawing/2014/main" id="{00000000-0008-0000-2000-00008E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167" name="118 CuadroTexto">
          <a:extLst>
            <a:ext uri="{FF2B5EF4-FFF2-40B4-BE49-F238E27FC236}">
              <a16:creationId xmlns:a16="http://schemas.microsoft.com/office/drawing/2014/main" id="{00000000-0008-0000-2000-00008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68" name="119 CuadroTexto">
          <a:extLst>
            <a:ext uri="{FF2B5EF4-FFF2-40B4-BE49-F238E27FC236}">
              <a16:creationId xmlns:a16="http://schemas.microsoft.com/office/drawing/2014/main" id="{00000000-0008-0000-2000-00009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69" name="120 CuadroTexto">
          <a:extLst>
            <a:ext uri="{FF2B5EF4-FFF2-40B4-BE49-F238E27FC236}">
              <a16:creationId xmlns:a16="http://schemas.microsoft.com/office/drawing/2014/main" id="{00000000-0008-0000-2000-00009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0" name="121 CuadroTexto">
          <a:extLst>
            <a:ext uri="{FF2B5EF4-FFF2-40B4-BE49-F238E27FC236}">
              <a16:creationId xmlns:a16="http://schemas.microsoft.com/office/drawing/2014/main" id="{00000000-0008-0000-2000-00009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1" name="122 CuadroTexto">
          <a:extLst>
            <a:ext uri="{FF2B5EF4-FFF2-40B4-BE49-F238E27FC236}">
              <a16:creationId xmlns:a16="http://schemas.microsoft.com/office/drawing/2014/main" id="{00000000-0008-0000-2000-00009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2" name="123 CuadroTexto">
          <a:extLst>
            <a:ext uri="{FF2B5EF4-FFF2-40B4-BE49-F238E27FC236}">
              <a16:creationId xmlns:a16="http://schemas.microsoft.com/office/drawing/2014/main" id="{00000000-0008-0000-2000-00009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3" name="124 CuadroTexto">
          <a:extLst>
            <a:ext uri="{FF2B5EF4-FFF2-40B4-BE49-F238E27FC236}">
              <a16:creationId xmlns:a16="http://schemas.microsoft.com/office/drawing/2014/main" id="{00000000-0008-0000-2000-00009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4" name="125 CuadroTexto">
          <a:extLst>
            <a:ext uri="{FF2B5EF4-FFF2-40B4-BE49-F238E27FC236}">
              <a16:creationId xmlns:a16="http://schemas.microsoft.com/office/drawing/2014/main" id="{00000000-0008-0000-2000-00009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5" name="143 CuadroTexto">
          <a:extLst>
            <a:ext uri="{FF2B5EF4-FFF2-40B4-BE49-F238E27FC236}">
              <a16:creationId xmlns:a16="http://schemas.microsoft.com/office/drawing/2014/main" id="{00000000-0008-0000-2000-00009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6" name="144 CuadroTexto">
          <a:extLst>
            <a:ext uri="{FF2B5EF4-FFF2-40B4-BE49-F238E27FC236}">
              <a16:creationId xmlns:a16="http://schemas.microsoft.com/office/drawing/2014/main" id="{00000000-0008-0000-2000-00009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7" name="145 CuadroTexto">
          <a:extLst>
            <a:ext uri="{FF2B5EF4-FFF2-40B4-BE49-F238E27FC236}">
              <a16:creationId xmlns:a16="http://schemas.microsoft.com/office/drawing/2014/main" id="{00000000-0008-0000-2000-00009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8" name="146 CuadroTexto">
          <a:extLst>
            <a:ext uri="{FF2B5EF4-FFF2-40B4-BE49-F238E27FC236}">
              <a16:creationId xmlns:a16="http://schemas.microsoft.com/office/drawing/2014/main" id="{00000000-0008-0000-2000-00009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9" name="147 CuadroTexto">
          <a:extLst>
            <a:ext uri="{FF2B5EF4-FFF2-40B4-BE49-F238E27FC236}">
              <a16:creationId xmlns:a16="http://schemas.microsoft.com/office/drawing/2014/main" id="{00000000-0008-0000-2000-00009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0" name="148 CuadroTexto">
          <a:extLst>
            <a:ext uri="{FF2B5EF4-FFF2-40B4-BE49-F238E27FC236}">
              <a16:creationId xmlns:a16="http://schemas.microsoft.com/office/drawing/2014/main" id="{00000000-0008-0000-2000-00009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1" name="149 CuadroTexto">
          <a:extLst>
            <a:ext uri="{FF2B5EF4-FFF2-40B4-BE49-F238E27FC236}">
              <a16:creationId xmlns:a16="http://schemas.microsoft.com/office/drawing/2014/main" id="{00000000-0008-0000-2000-00009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2" name="150 CuadroTexto">
          <a:extLst>
            <a:ext uri="{FF2B5EF4-FFF2-40B4-BE49-F238E27FC236}">
              <a16:creationId xmlns:a16="http://schemas.microsoft.com/office/drawing/2014/main" id="{00000000-0008-0000-2000-00009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3" name="151 CuadroTexto">
          <a:extLst>
            <a:ext uri="{FF2B5EF4-FFF2-40B4-BE49-F238E27FC236}">
              <a16:creationId xmlns:a16="http://schemas.microsoft.com/office/drawing/2014/main" id="{00000000-0008-0000-2000-00009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4" name="152 CuadroTexto">
          <a:extLst>
            <a:ext uri="{FF2B5EF4-FFF2-40B4-BE49-F238E27FC236}">
              <a16:creationId xmlns:a16="http://schemas.microsoft.com/office/drawing/2014/main" id="{00000000-0008-0000-2000-0000A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5" name="153 CuadroTexto">
          <a:extLst>
            <a:ext uri="{FF2B5EF4-FFF2-40B4-BE49-F238E27FC236}">
              <a16:creationId xmlns:a16="http://schemas.microsoft.com/office/drawing/2014/main" id="{00000000-0008-0000-2000-0000A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6" name="154 CuadroTexto">
          <a:extLst>
            <a:ext uri="{FF2B5EF4-FFF2-40B4-BE49-F238E27FC236}">
              <a16:creationId xmlns:a16="http://schemas.microsoft.com/office/drawing/2014/main" id="{00000000-0008-0000-2000-0000A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7" name="155 CuadroTexto">
          <a:extLst>
            <a:ext uri="{FF2B5EF4-FFF2-40B4-BE49-F238E27FC236}">
              <a16:creationId xmlns:a16="http://schemas.microsoft.com/office/drawing/2014/main" id="{00000000-0008-0000-2000-0000A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8" name="156 CuadroTexto">
          <a:extLst>
            <a:ext uri="{FF2B5EF4-FFF2-40B4-BE49-F238E27FC236}">
              <a16:creationId xmlns:a16="http://schemas.microsoft.com/office/drawing/2014/main" id="{00000000-0008-0000-2000-0000A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9" name="157 CuadroTexto">
          <a:extLst>
            <a:ext uri="{FF2B5EF4-FFF2-40B4-BE49-F238E27FC236}">
              <a16:creationId xmlns:a16="http://schemas.microsoft.com/office/drawing/2014/main" id="{00000000-0008-0000-2000-0000A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0" name="158 CuadroTexto">
          <a:extLst>
            <a:ext uri="{FF2B5EF4-FFF2-40B4-BE49-F238E27FC236}">
              <a16:creationId xmlns:a16="http://schemas.microsoft.com/office/drawing/2014/main" id="{00000000-0008-0000-2000-0000A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1" name="159 CuadroTexto">
          <a:extLst>
            <a:ext uri="{FF2B5EF4-FFF2-40B4-BE49-F238E27FC236}">
              <a16:creationId xmlns:a16="http://schemas.microsoft.com/office/drawing/2014/main" id="{00000000-0008-0000-2000-0000A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2" name="160 CuadroTexto">
          <a:extLst>
            <a:ext uri="{FF2B5EF4-FFF2-40B4-BE49-F238E27FC236}">
              <a16:creationId xmlns:a16="http://schemas.microsoft.com/office/drawing/2014/main" id="{00000000-0008-0000-2000-0000A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3" name="161 CuadroTexto">
          <a:extLst>
            <a:ext uri="{FF2B5EF4-FFF2-40B4-BE49-F238E27FC236}">
              <a16:creationId xmlns:a16="http://schemas.microsoft.com/office/drawing/2014/main" id="{00000000-0008-0000-2000-0000A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4" name="162 CuadroTexto">
          <a:extLst>
            <a:ext uri="{FF2B5EF4-FFF2-40B4-BE49-F238E27FC236}">
              <a16:creationId xmlns:a16="http://schemas.microsoft.com/office/drawing/2014/main" id="{00000000-0008-0000-2000-0000A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5" name="163 CuadroTexto">
          <a:extLst>
            <a:ext uri="{FF2B5EF4-FFF2-40B4-BE49-F238E27FC236}">
              <a16:creationId xmlns:a16="http://schemas.microsoft.com/office/drawing/2014/main" id="{00000000-0008-0000-2000-0000A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6" name="164 CuadroTexto">
          <a:extLst>
            <a:ext uri="{FF2B5EF4-FFF2-40B4-BE49-F238E27FC236}">
              <a16:creationId xmlns:a16="http://schemas.microsoft.com/office/drawing/2014/main" id="{00000000-0008-0000-2000-0000A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7" name="165 CuadroTexto">
          <a:extLst>
            <a:ext uri="{FF2B5EF4-FFF2-40B4-BE49-F238E27FC236}">
              <a16:creationId xmlns:a16="http://schemas.microsoft.com/office/drawing/2014/main" id="{00000000-0008-0000-2000-0000A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8" name="166 CuadroTexto">
          <a:extLst>
            <a:ext uri="{FF2B5EF4-FFF2-40B4-BE49-F238E27FC236}">
              <a16:creationId xmlns:a16="http://schemas.microsoft.com/office/drawing/2014/main" id="{00000000-0008-0000-2000-0000A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9" name="167 CuadroTexto">
          <a:extLst>
            <a:ext uri="{FF2B5EF4-FFF2-40B4-BE49-F238E27FC236}">
              <a16:creationId xmlns:a16="http://schemas.microsoft.com/office/drawing/2014/main" id="{00000000-0008-0000-2000-0000A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0" name="168 CuadroTexto">
          <a:extLst>
            <a:ext uri="{FF2B5EF4-FFF2-40B4-BE49-F238E27FC236}">
              <a16:creationId xmlns:a16="http://schemas.microsoft.com/office/drawing/2014/main" id="{00000000-0008-0000-2000-0000B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1" name="169 CuadroTexto">
          <a:extLst>
            <a:ext uri="{FF2B5EF4-FFF2-40B4-BE49-F238E27FC236}">
              <a16:creationId xmlns:a16="http://schemas.microsoft.com/office/drawing/2014/main" id="{00000000-0008-0000-2000-0000B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2" name="170 CuadroTexto">
          <a:extLst>
            <a:ext uri="{FF2B5EF4-FFF2-40B4-BE49-F238E27FC236}">
              <a16:creationId xmlns:a16="http://schemas.microsoft.com/office/drawing/2014/main" id="{00000000-0008-0000-2000-0000B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3" name="171 CuadroTexto">
          <a:extLst>
            <a:ext uri="{FF2B5EF4-FFF2-40B4-BE49-F238E27FC236}">
              <a16:creationId xmlns:a16="http://schemas.microsoft.com/office/drawing/2014/main" id="{00000000-0008-0000-2000-0000B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4" name="172 CuadroTexto">
          <a:extLst>
            <a:ext uri="{FF2B5EF4-FFF2-40B4-BE49-F238E27FC236}">
              <a16:creationId xmlns:a16="http://schemas.microsoft.com/office/drawing/2014/main" id="{00000000-0008-0000-2000-0000B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5" name="173 CuadroTexto">
          <a:extLst>
            <a:ext uri="{FF2B5EF4-FFF2-40B4-BE49-F238E27FC236}">
              <a16:creationId xmlns:a16="http://schemas.microsoft.com/office/drawing/2014/main" id="{00000000-0008-0000-2000-0000B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6" name="174 CuadroTexto">
          <a:extLst>
            <a:ext uri="{FF2B5EF4-FFF2-40B4-BE49-F238E27FC236}">
              <a16:creationId xmlns:a16="http://schemas.microsoft.com/office/drawing/2014/main" id="{00000000-0008-0000-2000-0000B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7" name="175 CuadroTexto">
          <a:extLst>
            <a:ext uri="{FF2B5EF4-FFF2-40B4-BE49-F238E27FC236}">
              <a16:creationId xmlns:a16="http://schemas.microsoft.com/office/drawing/2014/main" id="{00000000-0008-0000-2000-0000B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8" name="176 CuadroTexto">
          <a:extLst>
            <a:ext uri="{FF2B5EF4-FFF2-40B4-BE49-F238E27FC236}">
              <a16:creationId xmlns:a16="http://schemas.microsoft.com/office/drawing/2014/main" id="{00000000-0008-0000-2000-0000B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9" name="177 CuadroTexto">
          <a:extLst>
            <a:ext uri="{FF2B5EF4-FFF2-40B4-BE49-F238E27FC236}">
              <a16:creationId xmlns:a16="http://schemas.microsoft.com/office/drawing/2014/main" id="{00000000-0008-0000-2000-0000B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0" name="178 CuadroTexto">
          <a:extLst>
            <a:ext uri="{FF2B5EF4-FFF2-40B4-BE49-F238E27FC236}">
              <a16:creationId xmlns:a16="http://schemas.microsoft.com/office/drawing/2014/main" id="{00000000-0008-0000-2000-0000B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1" name="179 CuadroTexto">
          <a:extLst>
            <a:ext uri="{FF2B5EF4-FFF2-40B4-BE49-F238E27FC236}">
              <a16:creationId xmlns:a16="http://schemas.microsoft.com/office/drawing/2014/main" id="{00000000-0008-0000-2000-0000B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2" name="180 CuadroTexto">
          <a:extLst>
            <a:ext uri="{FF2B5EF4-FFF2-40B4-BE49-F238E27FC236}">
              <a16:creationId xmlns:a16="http://schemas.microsoft.com/office/drawing/2014/main" id="{00000000-0008-0000-2000-0000B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3" name="181 CuadroTexto">
          <a:extLst>
            <a:ext uri="{FF2B5EF4-FFF2-40B4-BE49-F238E27FC236}">
              <a16:creationId xmlns:a16="http://schemas.microsoft.com/office/drawing/2014/main" id="{00000000-0008-0000-2000-0000B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4" name="182 CuadroTexto">
          <a:extLst>
            <a:ext uri="{FF2B5EF4-FFF2-40B4-BE49-F238E27FC236}">
              <a16:creationId xmlns:a16="http://schemas.microsoft.com/office/drawing/2014/main" id="{00000000-0008-0000-2000-0000B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5" name="183 CuadroTexto">
          <a:extLst>
            <a:ext uri="{FF2B5EF4-FFF2-40B4-BE49-F238E27FC236}">
              <a16:creationId xmlns:a16="http://schemas.microsoft.com/office/drawing/2014/main" id="{00000000-0008-0000-2000-0000B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6" name="184 CuadroTexto">
          <a:extLst>
            <a:ext uri="{FF2B5EF4-FFF2-40B4-BE49-F238E27FC236}">
              <a16:creationId xmlns:a16="http://schemas.microsoft.com/office/drawing/2014/main" id="{00000000-0008-0000-2000-0000C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7" name="185 CuadroTexto">
          <a:extLst>
            <a:ext uri="{FF2B5EF4-FFF2-40B4-BE49-F238E27FC236}">
              <a16:creationId xmlns:a16="http://schemas.microsoft.com/office/drawing/2014/main" id="{00000000-0008-0000-2000-0000C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8" name="186 CuadroTexto">
          <a:extLst>
            <a:ext uri="{FF2B5EF4-FFF2-40B4-BE49-F238E27FC236}">
              <a16:creationId xmlns:a16="http://schemas.microsoft.com/office/drawing/2014/main" id="{00000000-0008-0000-2000-0000C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9" name="187 CuadroTexto">
          <a:extLst>
            <a:ext uri="{FF2B5EF4-FFF2-40B4-BE49-F238E27FC236}">
              <a16:creationId xmlns:a16="http://schemas.microsoft.com/office/drawing/2014/main" id="{00000000-0008-0000-2000-0000C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0" name="188 CuadroTexto">
          <a:extLst>
            <a:ext uri="{FF2B5EF4-FFF2-40B4-BE49-F238E27FC236}">
              <a16:creationId xmlns:a16="http://schemas.microsoft.com/office/drawing/2014/main" id="{00000000-0008-0000-2000-0000C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1" name="189 CuadroTexto">
          <a:extLst>
            <a:ext uri="{FF2B5EF4-FFF2-40B4-BE49-F238E27FC236}">
              <a16:creationId xmlns:a16="http://schemas.microsoft.com/office/drawing/2014/main" id="{00000000-0008-0000-2000-0000C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2" name="190 CuadroTexto">
          <a:extLst>
            <a:ext uri="{FF2B5EF4-FFF2-40B4-BE49-F238E27FC236}">
              <a16:creationId xmlns:a16="http://schemas.microsoft.com/office/drawing/2014/main" id="{00000000-0008-0000-2000-0000C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3" name="191 CuadroTexto">
          <a:extLst>
            <a:ext uri="{FF2B5EF4-FFF2-40B4-BE49-F238E27FC236}">
              <a16:creationId xmlns:a16="http://schemas.microsoft.com/office/drawing/2014/main" id="{00000000-0008-0000-2000-0000C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4" name="192 CuadroTexto">
          <a:extLst>
            <a:ext uri="{FF2B5EF4-FFF2-40B4-BE49-F238E27FC236}">
              <a16:creationId xmlns:a16="http://schemas.microsoft.com/office/drawing/2014/main" id="{00000000-0008-0000-2000-0000C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5" name="193 CuadroTexto">
          <a:extLst>
            <a:ext uri="{FF2B5EF4-FFF2-40B4-BE49-F238E27FC236}">
              <a16:creationId xmlns:a16="http://schemas.microsoft.com/office/drawing/2014/main" id="{00000000-0008-0000-2000-0000C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6" name="194 CuadroTexto">
          <a:extLst>
            <a:ext uri="{FF2B5EF4-FFF2-40B4-BE49-F238E27FC236}">
              <a16:creationId xmlns:a16="http://schemas.microsoft.com/office/drawing/2014/main" id="{00000000-0008-0000-2000-0000C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7" name="195 CuadroTexto">
          <a:extLst>
            <a:ext uri="{FF2B5EF4-FFF2-40B4-BE49-F238E27FC236}">
              <a16:creationId xmlns:a16="http://schemas.microsoft.com/office/drawing/2014/main" id="{00000000-0008-0000-2000-0000C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8" name="196 CuadroTexto">
          <a:extLst>
            <a:ext uri="{FF2B5EF4-FFF2-40B4-BE49-F238E27FC236}">
              <a16:creationId xmlns:a16="http://schemas.microsoft.com/office/drawing/2014/main" id="{00000000-0008-0000-2000-0000C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9" name="197 CuadroTexto">
          <a:extLst>
            <a:ext uri="{FF2B5EF4-FFF2-40B4-BE49-F238E27FC236}">
              <a16:creationId xmlns:a16="http://schemas.microsoft.com/office/drawing/2014/main" id="{00000000-0008-0000-2000-0000C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0" name="198 CuadroTexto">
          <a:extLst>
            <a:ext uri="{FF2B5EF4-FFF2-40B4-BE49-F238E27FC236}">
              <a16:creationId xmlns:a16="http://schemas.microsoft.com/office/drawing/2014/main" id="{00000000-0008-0000-2000-0000C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1" name="199 CuadroTexto">
          <a:extLst>
            <a:ext uri="{FF2B5EF4-FFF2-40B4-BE49-F238E27FC236}">
              <a16:creationId xmlns:a16="http://schemas.microsoft.com/office/drawing/2014/main" id="{00000000-0008-0000-2000-0000C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2" name="200 CuadroTexto">
          <a:extLst>
            <a:ext uri="{FF2B5EF4-FFF2-40B4-BE49-F238E27FC236}">
              <a16:creationId xmlns:a16="http://schemas.microsoft.com/office/drawing/2014/main" id="{00000000-0008-0000-2000-0000D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3" name="201 CuadroTexto">
          <a:extLst>
            <a:ext uri="{FF2B5EF4-FFF2-40B4-BE49-F238E27FC236}">
              <a16:creationId xmlns:a16="http://schemas.microsoft.com/office/drawing/2014/main" id="{00000000-0008-0000-2000-0000D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4" name="202 CuadroTexto">
          <a:extLst>
            <a:ext uri="{FF2B5EF4-FFF2-40B4-BE49-F238E27FC236}">
              <a16:creationId xmlns:a16="http://schemas.microsoft.com/office/drawing/2014/main" id="{00000000-0008-0000-2000-0000D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5" name="203 CuadroTexto">
          <a:extLst>
            <a:ext uri="{FF2B5EF4-FFF2-40B4-BE49-F238E27FC236}">
              <a16:creationId xmlns:a16="http://schemas.microsoft.com/office/drawing/2014/main" id="{00000000-0008-0000-2000-0000D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6" name="204 CuadroTexto">
          <a:extLst>
            <a:ext uri="{FF2B5EF4-FFF2-40B4-BE49-F238E27FC236}">
              <a16:creationId xmlns:a16="http://schemas.microsoft.com/office/drawing/2014/main" id="{00000000-0008-0000-2000-0000D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7" name="205 CuadroTexto">
          <a:extLst>
            <a:ext uri="{FF2B5EF4-FFF2-40B4-BE49-F238E27FC236}">
              <a16:creationId xmlns:a16="http://schemas.microsoft.com/office/drawing/2014/main" id="{00000000-0008-0000-2000-0000D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8" name="206 CuadroTexto">
          <a:extLst>
            <a:ext uri="{FF2B5EF4-FFF2-40B4-BE49-F238E27FC236}">
              <a16:creationId xmlns:a16="http://schemas.microsoft.com/office/drawing/2014/main" id="{00000000-0008-0000-2000-0000D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9" name="207 CuadroTexto">
          <a:extLst>
            <a:ext uri="{FF2B5EF4-FFF2-40B4-BE49-F238E27FC236}">
              <a16:creationId xmlns:a16="http://schemas.microsoft.com/office/drawing/2014/main" id="{00000000-0008-0000-2000-0000D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0" name="208 CuadroTexto">
          <a:extLst>
            <a:ext uri="{FF2B5EF4-FFF2-40B4-BE49-F238E27FC236}">
              <a16:creationId xmlns:a16="http://schemas.microsoft.com/office/drawing/2014/main" id="{00000000-0008-0000-2000-0000D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1" name="209 CuadroTexto">
          <a:extLst>
            <a:ext uri="{FF2B5EF4-FFF2-40B4-BE49-F238E27FC236}">
              <a16:creationId xmlns:a16="http://schemas.microsoft.com/office/drawing/2014/main" id="{00000000-0008-0000-2000-0000D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2" name="210 CuadroTexto">
          <a:extLst>
            <a:ext uri="{FF2B5EF4-FFF2-40B4-BE49-F238E27FC236}">
              <a16:creationId xmlns:a16="http://schemas.microsoft.com/office/drawing/2014/main" id="{00000000-0008-0000-2000-0000D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3" name="211 CuadroTexto">
          <a:extLst>
            <a:ext uri="{FF2B5EF4-FFF2-40B4-BE49-F238E27FC236}">
              <a16:creationId xmlns:a16="http://schemas.microsoft.com/office/drawing/2014/main" id="{00000000-0008-0000-2000-0000D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4" name="212 CuadroTexto">
          <a:extLst>
            <a:ext uri="{FF2B5EF4-FFF2-40B4-BE49-F238E27FC236}">
              <a16:creationId xmlns:a16="http://schemas.microsoft.com/office/drawing/2014/main" id="{00000000-0008-0000-2000-0000D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5" name="213 CuadroTexto">
          <a:extLst>
            <a:ext uri="{FF2B5EF4-FFF2-40B4-BE49-F238E27FC236}">
              <a16:creationId xmlns:a16="http://schemas.microsoft.com/office/drawing/2014/main" id="{00000000-0008-0000-2000-0000D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6" name="214 CuadroTexto">
          <a:extLst>
            <a:ext uri="{FF2B5EF4-FFF2-40B4-BE49-F238E27FC236}">
              <a16:creationId xmlns:a16="http://schemas.microsoft.com/office/drawing/2014/main" id="{00000000-0008-0000-2000-0000D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7" name="215 CuadroTexto">
          <a:extLst>
            <a:ext uri="{FF2B5EF4-FFF2-40B4-BE49-F238E27FC236}">
              <a16:creationId xmlns:a16="http://schemas.microsoft.com/office/drawing/2014/main" id="{00000000-0008-0000-2000-0000D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8" name="216 CuadroTexto">
          <a:extLst>
            <a:ext uri="{FF2B5EF4-FFF2-40B4-BE49-F238E27FC236}">
              <a16:creationId xmlns:a16="http://schemas.microsoft.com/office/drawing/2014/main" id="{00000000-0008-0000-2000-0000E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9" name="217 CuadroTexto">
          <a:extLst>
            <a:ext uri="{FF2B5EF4-FFF2-40B4-BE49-F238E27FC236}">
              <a16:creationId xmlns:a16="http://schemas.microsoft.com/office/drawing/2014/main" id="{00000000-0008-0000-2000-0000E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0" name="218 CuadroTexto">
          <a:extLst>
            <a:ext uri="{FF2B5EF4-FFF2-40B4-BE49-F238E27FC236}">
              <a16:creationId xmlns:a16="http://schemas.microsoft.com/office/drawing/2014/main" id="{00000000-0008-0000-2000-0000E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1" name="219 CuadroTexto">
          <a:extLst>
            <a:ext uri="{FF2B5EF4-FFF2-40B4-BE49-F238E27FC236}">
              <a16:creationId xmlns:a16="http://schemas.microsoft.com/office/drawing/2014/main" id="{00000000-0008-0000-2000-0000E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2" name="220 CuadroTexto">
          <a:extLst>
            <a:ext uri="{FF2B5EF4-FFF2-40B4-BE49-F238E27FC236}">
              <a16:creationId xmlns:a16="http://schemas.microsoft.com/office/drawing/2014/main" id="{00000000-0008-0000-2000-0000E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3" name="221 CuadroTexto">
          <a:extLst>
            <a:ext uri="{FF2B5EF4-FFF2-40B4-BE49-F238E27FC236}">
              <a16:creationId xmlns:a16="http://schemas.microsoft.com/office/drawing/2014/main" id="{00000000-0008-0000-2000-0000E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4" name="222 CuadroTexto">
          <a:extLst>
            <a:ext uri="{FF2B5EF4-FFF2-40B4-BE49-F238E27FC236}">
              <a16:creationId xmlns:a16="http://schemas.microsoft.com/office/drawing/2014/main" id="{00000000-0008-0000-2000-0000E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5" name="223 CuadroTexto">
          <a:extLst>
            <a:ext uri="{FF2B5EF4-FFF2-40B4-BE49-F238E27FC236}">
              <a16:creationId xmlns:a16="http://schemas.microsoft.com/office/drawing/2014/main" id="{00000000-0008-0000-2000-0000E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6" name="224 CuadroTexto">
          <a:extLst>
            <a:ext uri="{FF2B5EF4-FFF2-40B4-BE49-F238E27FC236}">
              <a16:creationId xmlns:a16="http://schemas.microsoft.com/office/drawing/2014/main" id="{00000000-0008-0000-2000-0000E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7" name="225 CuadroTexto">
          <a:extLst>
            <a:ext uri="{FF2B5EF4-FFF2-40B4-BE49-F238E27FC236}">
              <a16:creationId xmlns:a16="http://schemas.microsoft.com/office/drawing/2014/main" id="{00000000-0008-0000-2000-0000E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8" name="226 CuadroTexto">
          <a:extLst>
            <a:ext uri="{FF2B5EF4-FFF2-40B4-BE49-F238E27FC236}">
              <a16:creationId xmlns:a16="http://schemas.microsoft.com/office/drawing/2014/main" id="{00000000-0008-0000-2000-0000E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9" name="227 CuadroTexto">
          <a:extLst>
            <a:ext uri="{FF2B5EF4-FFF2-40B4-BE49-F238E27FC236}">
              <a16:creationId xmlns:a16="http://schemas.microsoft.com/office/drawing/2014/main" id="{00000000-0008-0000-2000-0000E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0" name="228 CuadroTexto">
          <a:extLst>
            <a:ext uri="{FF2B5EF4-FFF2-40B4-BE49-F238E27FC236}">
              <a16:creationId xmlns:a16="http://schemas.microsoft.com/office/drawing/2014/main" id="{00000000-0008-0000-2000-0000E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1" name="229 CuadroTexto">
          <a:extLst>
            <a:ext uri="{FF2B5EF4-FFF2-40B4-BE49-F238E27FC236}">
              <a16:creationId xmlns:a16="http://schemas.microsoft.com/office/drawing/2014/main" id="{00000000-0008-0000-2000-0000E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2" name="230 CuadroTexto">
          <a:extLst>
            <a:ext uri="{FF2B5EF4-FFF2-40B4-BE49-F238E27FC236}">
              <a16:creationId xmlns:a16="http://schemas.microsoft.com/office/drawing/2014/main" id="{00000000-0008-0000-2000-0000E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3" name="231 CuadroTexto">
          <a:extLst>
            <a:ext uri="{FF2B5EF4-FFF2-40B4-BE49-F238E27FC236}">
              <a16:creationId xmlns:a16="http://schemas.microsoft.com/office/drawing/2014/main" id="{00000000-0008-0000-2000-0000E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4" name="232 CuadroTexto">
          <a:extLst>
            <a:ext uri="{FF2B5EF4-FFF2-40B4-BE49-F238E27FC236}">
              <a16:creationId xmlns:a16="http://schemas.microsoft.com/office/drawing/2014/main" id="{00000000-0008-0000-2000-0000F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5" name="233 CuadroTexto">
          <a:extLst>
            <a:ext uri="{FF2B5EF4-FFF2-40B4-BE49-F238E27FC236}">
              <a16:creationId xmlns:a16="http://schemas.microsoft.com/office/drawing/2014/main" id="{00000000-0008-0000-2000-0000F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6" name="234 CuadroTexto">
          <a:extLst>
            <a:ext uri="{FF2B5EF4-FFF2-40B4-BE49-F238E27FC236}">
              <a16:creationId xmlns:a16="http://schemas.microsoft.com/office/drawing/2014/main" id="{00000000-0008-0000-2000-0000F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7" name="235 CuadroTexto">
          <a:extLst>
            <a:ext uri="{FF2B5EF4-FFF2-40B4-BE49-F238E27FC236}">
              <a16:creationId xmlns:a16="http://schemas.microsoft.com/office/drawing/2014/main" id="{00000000-0008-0000-2000-0000F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8" name="236 CuadroTexto">
          <a:extLst>
            <a:ext uri="{FF2B5EF4-FFF2-40B4-BE49-F238E27FC236}">
              <a16:creationId xmlns:a16="http://schemas.microsoft.com/office/drawing/2014/main" id="{00000000-0008-0000-2000-0000F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9" name="237 CuadroTexto">
          <a:extLst>
            <a:ext uri="{FF2B5EF4-FFF2-40B4-BE49-F238E27FC236}">
              <a16:creationId xmlns:a16="http://schemas.microsoft.com/office/drawing/2014/main" id="{00000000-0008-0000-2000-0000F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0" name="238 CuadroTexto">
          <a:extLst>
            <a:ext uri="{FF2B5EF4-FFF2-40B4-BE49-F238E27FC236}">
              <a16:creationId xmlns:a16="http://schemas.microsoft.com/office/drawing/2014/main" id="{00000000-0008-0000-2000-0000F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1" name="239 CuadroTexto">
          <a:extLst>
            <a:ext uri="{FF2B5EF4-FFF2-40B4-BE49-F238E27FC236}">
              <a16:creationId xmlns:a16="http://schemas.microsoft.com/office/drawing/2014/main" id="{00000000-0008-0000-2000-0000F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2" name="240 CuadroTexto">
          <a:extLst>
            <a:ext uri="{FF2B5EF4-FFF2-40B4-BE49-F238E27FC236}">
              <a16:creationId xmlns:a16="http://schemas.microsoft.com/office/drawing/2014/main" id="{00000000-0008-0000-2000-0000F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3" name="241 CuadroTexto">
          <a:extLst>
            <a:ext uri="{FF2B5EF4-FFF2-40B4-BE49-F238E27FC236}">
              <a16:creationId xmlns:a16="http://schemas.microsoft.com/office/drawing/2014/main" id="{00000000-0008-0000-2000-0000F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4" name="242 CuadroTexto">
          <a:extLst>
            <a:ext uri="{FF2B5EF4-FFF2-40B4-BE49-F238E27FC236}">
              <a16:creationId xmlns:a16="http://schemas.microsoft.com/office/drawing/2014/main" id="{00000000-0008-0000-2000-0000F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5" name="243 CuadroTexto">
          <a:extLst>
            <a:ext uri="{FF2B5EF4-FFF2-40B4-BE49-F238E27FC236}">
              <a16:creationId xmlns:a16="http://schemas.microsoft.com/office/drawing/2014/main" id="{00000000-0008-0000-2000-0000F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6" name="244 CuadroTexto">
          <a:extLst>
            <a:ext uri="{FF2B5EF4-FFF2-40B4-BE49-F238E27FC236}">
              <a16:creationId xmlns:a16="http://schemas.microsoft.com/office/drawing/2014/main" id="{00000000-0008-0000-2000-0000F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7" name="245 CuadroTexto">
          <a:extLst>
            <a:ext uri="{FF2B5EF4-FFF2-40B4-BE49-F238E27FC236}">
              <a16:creationId xmlns:a16="http://schemas.microsoft.com/office/drawing/2014/main" id="{00000000-0008-0000-2000-0000F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8" name="246 CuadroTexto">
          <a:extLst>
            <a:ext uri="{FF2B5EF4-FFF2-40B4-BE49-F238E27FC236}">
              <a16:creationId xmlns:a16="http://schemas.microsoft.com/office/drawing/2014/main" id="{00000000-0008-0000-2000-0000F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9" name="247 CuadroTexto">
          <a:extLst>
            <a:ext uri="{FF2B5EF4-FFF2-40B4-BE49-F238E27FC236}">
              <a16:creationId xmlns:a16="http://schemas.microsoft.com/office/drawing/2014/main" id="{00000000-0008-0000-2000-0000F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0" name="248 CuadroTexto">
          <a:extLst>
            <a:ext uri="{FF2B5EF4-FFF2-40B4-BE49-F238E27FC236}">
              <a16:creationId xmlns:a16="http://schemas.microsoft.com/office/drawing/2014/main" id="{00000000-0008-0000-2000-00000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1" name="249 CuadroTexto">
          <a:extLst>
            <a:ext uri="{FF2B5EF4-FFF2-40B4-BE49-F238E27FC236}">
              <a16:creationId xmlns:a16="http://schemas.microsoft.com/office/drawing/2014/main" id="{00000000-0008-0000-2000-00000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2" name="250 CuadroTexto">
          <a:extLst>
            <a:ext uri="{FF2B5EF4-FFF2-40B4-BE49-F238E27FC236}">
              <a16:creationId xmlns:a16="http://schemas.microsoft.com/office/drawing/2014/main" id="{00000000-0008-0000-2000-00000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3" name="251 CuadroTexto">
          <a:extLst>
            <a:ext uri="{FF2B5EF4-FFF2-40B4-BE49-F238E27FC236}">
              <a16:creationId xmlns:a16="http://schemas.microsoft.com/office/drawing/2014/main" id="{00000000-0008-0000-2000-00000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4" name="252 CuadroTexto">
          <a:extLst>
            <a:ext uri="{FF2B5EF4-FFF2-40B4-BE49-F238E27FC236}">
              <a16:creationId xmlns:a16="http://schemas.microsoft.com/office/drawing/2014/main" id="{00000000-0008-0000-2000-00000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5" name="253 CuadroTexto">
          <a:extLst>
            <a:ext uri="{FF2B5EF4-FFF2-40B4-BE49-F238E27FC236}">
              <a16:creationId xmlns:a16="http://schemas.microsoft.com/office/drawing/2014/main" id="{00000000-0008-0000-2000-00000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6" name="254 CuadroTexto">
          <a:extLst>
            <a:ext uri="{FF2B5EF4-FFF2-40B4-BE49-F238E27FC236}">
              <a16:creationId xmlns:a16="http://schemas.microsoft.com/office/drawing/2014/main" id="{00000000-0008-0000-2000-00000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7" name="255 CuadroTexto">
          <a:extLst>
            <a:ext uri="{FF2B5EF4-FFF2-40B4-BE49-F238E27FC236}">
              <a16:creationId xmlns:a16="http://schemas.microsoft.com/office/drawing/2014/main" id="{00000000-0008-0000-2000-00000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8" name="256 CuadroTexto">
          <a:extLst>
            <a:ext uri="{FF2B5EF4-FFF2-40B4-BE49-F238E27FC236}">
              <a16:creationId xmlns:a16="http://schemas.microsoft.com/office/drawing/2014/main" id="{00000000-0008-0000-2000-00000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9" name="257 CuadroTexto">
          <a:extLst>
            <a:ext uri="{FF2B5EF4-FFF2-40B4-BE49-F238E27FC236}">
              <a16:creationId xmlns:a16="http://schemas.microsoft.com/office/drawing/2014/main" id="{00000000-0008-0000-2000-00000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0" name="258 CuadroTexto">
          <a:extLst>
            <a:ext uri="{FF2B5EF4-FFF2-40B4-BE49-F238E27FC236}">
              <a16:creationId xmlns:a16="http://schemas.microsoft.com/office/drawing/2014/main" id="{00000000-0008-0000-2000-00000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1" name="259 CuadroTexto">
          <a:extLst>
            <a:ext uri="{FF2B5EF4-FFF2-40B4-BE49-F238E27FC236}">
              <a16:creationId xmlns:a16="http://schemas.microsoft.com/office/drawing/2014/main" id="{00000000-0008-0000-2000-00000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2" name="260 CuadroTexto">
          <a:extLst>
            <a:ext uri="{FF2B5EF4-FFF2-40B4-BE49-F238E27FC236}">
              <a16:creationId xmlns:a16="http://schemas.microsoft.com/office/drawing/2014/main" id="{00000000-0008-0000-2000-00000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3" name="261 CuadroTexto">
          <a:extLst>
            <a:ext uri="{FF2B5EF4-FFF2-40B4-BE49-F238E27FC236}">
              <a16:creationId xmlns:a16="http://schemas.microsoft.com/office/drawing/2014/main" id="{00000000-0008-0000-2000-00000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4" name="262 CuadroTexto">
          <a:extLst>
            <a:ext uri="{FF2B5EF4-FFF2-40B4-BE49-F238E27FC236}">
              <a16:creationId xmlns:a16="http://schemas.microsoft.com/office/drawing/2014/main" id="{00000000-0008-0000-2000-00000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5" name="263 CuadroTexto">
          <a:extLst>
            <a:ext uri="{FF2B5EF4-FFF2-40B4-BE49-F238E27FC236}">
              <a16:creationId xmlns:a16="http://schemas.microsoft.com/office/drawing/2014/main" id="{00000000-0008-0000-2000-00000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6" name="264 CuadroTexto">
          <a:extLst>
            <a:ext uri="{FF2B5EF4-FFF2-40B4-BE49-F238E27FC236}">
              <a16:creationId xmlns:a16="http://schemas.microsoft.com/office/drawing/2014/main" id="{00000000-0008-0000-2000-00001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7" name="265 CuadroTexto">
          <a:extLst>
            <a:ext uri="{FF2B5EF4-FFF2-40B4-BE49-F238E27FC236}">
              <a16:creationId xmlns:a16="http://schemas.microsoft.com/office/drawing/2014/main" id="{00000000-0008-0000-2000-00001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8" name="266 CuadroTexto">
          <a:extLst>
            <a:ext uri="{FF2B5EF4-FFF2-40B4-BE49-F238E27FC236}">
              <a16:creationId xmlns:a16="http://schemas.microsoft.com/office/drawing/2014/main" id="{00000000-0008-0000-2000-00001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9" name="267 CuadroTexto">
          <a:extLst>
            <a:ext uri="{FF2B5EF4-FFF2-40B4-BE49-F238E27FC236}">
              <a16:creationId xmlns:a16="http://schemas.microsoft.com/office/drawing/2014/main" id="{00000000-0008-0000-2000-00001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300" name="268 CuadroTexto">
          <a:extLst>
            <a:ext uri="{FF2B5EF4-FFF2-40B4-BE49-F238E27FC236}">
              <a16:creationId xmlns:a16="http://schemas.microsoft.com/office/drawing/2014/main" id="{00000000-0008-0000-2000-000014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1" name="269 CuadroTexto">
          <a:extLst>
            <a:ext uri="{FF2B5EF4-FFF2-40B4-BE49-F238E27FC236}">
              <a16:creationId xmlns:a16="http://schemas.microsoft.com/office/drawing/2014/main" id="{00000000-0008-0000-2000-000015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2" name="270 CuadroTexto">
          <a:extLst>
            <a:ext uri="{FF2B5EF4-FFF2-40B4-BE49-F238E27FC236}">
              <a16:creationId xmlns:a16="http://schemas.microsoft.com/office/drawing/2014/main" id="{00000000-0008-0000-2000-000016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3" name="271 CuadroTexto">
          <a:extLst>
            <a:ext uri="{FF2B5EF4-FFF2-40B4-BE49-F238E27FC236}">
              <a16:creationId xmlns:a16="http://schemas.microsoft.com/office/drawing/2014/main" id="{00000000-0008-0000-2000-000017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4" name="272 CuadroTexto">
          <a:extLst>
            <a:ext uri="{FF2B5EF4-FFF2-40B4-BE49-F238E27FC236}">
              <a16:creationId xmlns:a16="http://schemas.microsoft.com/office/drawing/2014/main" id="{00000000-0008-0000-2000-000018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5" name="273 CuadroTexto">
          <a:extLst>
            <a:ext uri="{FF2B5EF4-FFF2-40B4-BE49-F238E27FC236}">
              <a16:creationId xmlns:a16="http://schemas.microsoft.com/office/drawing/2014/main" id="{00000000-0008-0000-2000-000019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6" name="274 CuadroTexto">
          <a:extLst>
            <a:ext uri="{FF2B5EF4-FFF2-40B4-BE49-F238E27FC236}">
              <a16:creationId xmlns:a16="http://schemas.microsoft.com/office/drawing/2014/main" id="{00000000-0008-0000-2000-00001A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7" name="275 CuadroTexto">
          <a:extLst>
            <a:ext uri="{FF2B5EF4-FFF2-40B4-BE49-F238E27FC236}">
              <a16:creationId xmlns:a16="http://schemas.microsoft.com/office/drawing/2014/main" id="{00000000-0008-0000-2000-00001B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8" name="276 CuadroTexto">
          <a:extLst>
            <a:ext uri="{FF2B5EF4-FFF2-40B4-BE49-F238E27FC236}">
              <a16:creationId xmlns:a16="http://schemas.microsoft.com/office/drawing/2014/main" id="{00000000-0008-0000-2000-00001C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9" name="277 CuadroTexto">
          <a:extLst>
            <a:ext uri="{FF2B5EF4-FFF2-40B4-BE49-F238E27FC236}">
              <a16:creationId xmlns:a16="http://schemas.microsoft.com/office/drawing/2014/main" id="{00000000-0008-0000-2000-00001D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0" name="278 CuadroTexto">
          <a:extLst>
            <a:ext uri="{FF2B5EF4-FFF2-40B4-BE49-F238E27FC236}">
              <a16:creationId xmlns:a16="http://schemas.microsoft.com/office/drawing/2014/main" id="{00000000-0008-0000-2000-00001E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1" name="279 CuadroTexto">
          <a:extLst>
            <a:ext uri="{FF2B5EF4-FFF2-40B4-BE49-F238E27FC236}">
              <a16:creationId xmlns:a16="http://schemas.microsoft.com/office/drawing/2014/main" id="{00000000-0008-0000-2000-00001F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2" name="280 CuadroTexto">
          <a:extLst>
            <a:ext uri="{FF2B5EF4-FFF2-40B4-BE49-F238E27FC236}">
              <a16:creationId xmlns:a16="http://schemas.microsoft.com/office/drawing/2014/main" id="{00000000-0008-0000-2000-000020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3" name="281 CuadroTexto">
          <a:extLst>
            <a:ext uri="{FF2B5EF4-FFF2-40B4-BE49-F238E27FC236}">
              <a16:creationId xmlns:a16="http://schemas.microsoft.com/office/drawing/2014/main" id="{00000000-0008-0000-2000-000021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4" name="282 CuadroTexto">
          <a:extLst>
            <a:ext uri="{FF2B5EF4-FFF2-40B4-BE49-F238E27FC236}">
              <a16:creationId xmlns:a16="http://schemas.microsoft.com/office/drawing/2014/main" id="{00000000-0008-0000-2000-000022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5" name="283 CuadroTexto">
          <a:extLst>
            <a:ext uri="{FF2B5EF4-FFF2-40B4-BE49-F238E27FC236}">
              <a16:creationId xmlns:a16="http://schemas.microsoft.com/office/drawing/2014/main" id="{00000000-0008-0000-2000-000023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6" name="284 CuadroTexto">
          <a:extLst>
            <a:ext uri="{FF2B5EF4-FFF2-40B4-BE49-F238E27FC236}">
              <a16:creationId xmlns:a16="http://schemas.microsoft.com/office/drawing/2014/main" id="{00000000-0008-0000-2000-000024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317" name="285 CuadroTexto">
          <a:extLst>
            <a:ext uri="{FF2B5EF4-FFF2-40B4-BE49-F238E27FC236}">
              <a16:creationId xmlns:a16="http://schemas.microsoft.com/office/drawing/2014/main" id="{00000000-0008-0000-2000-00002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18" name="286 CuadroTexto">
          <a:extLst>
            <a:ext uri="{FF2B5EF4-FFF2-40B4-BE49-F238E27FC236}">
              <a16:creationId xmlns:a16="http://schemas.microsoft.com/office/drawing/2014/main" id="{00000000-0008-0000-2000-00002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19" name="287 CuadroTexto">
          <a:extLst>
            <a:ext uri="{FF2B5EF4-FFF2-40B4-BE49-F238E27FC236}">
              <a16:creationId xmlns:a16="http://schemas.microsoft.com/office/drawing/2014/main" id="{00000000-0008-0000-2000-00002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0" name="288 CuadroTexto">
          <a:extLst>
            <a:ext uri="{FF2B5EF4-FFF2-40B4-BE49-F238E27FC236}">
              <a16:creationId xmlns:a16="http://schemas.microsoft.com/office/drawing/2014/main" id="{00000000-0008-0000-2000-00002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1" name="289 CuadroTexto">
          <a:extLst>
            <a:ext uri="{FF2B5EF4-FFF2-40B4-BE49-F238E27FC236}">
              <a16:creationId xmlns:a16="http://schemas.microsoft.com/office/drawing/2014/main" id="{00000000-0008-0000-2000-00002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2" name="290 CuadroTexto">
          <a:extLst>
            <a:ext uri="{FF2B5EF4-FFF2-40B4-BE49-F238E27FC236}">
              <a16:creationId xmlns:a16="http://schemas.microsoft.com/office/drawing/2014/main" id="{00000000-0008-0000-2000-00002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3" name="291 CuadroTexto">
          <a:extLst>
            <a:ext uri="{FF2B5EF4-FFF2-40B4-BE49-F238E27FC236}">
              <a16:creationId xmlns:a16="http://schemas.microsoft.com/office/drawing/2014/main" id="{00000000-0008-0000-2000-00002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4" name="292 CuadroTexto">
          <a:extLst>
            <a:ext uri="{FF2B5EF4-FFF2-40B4-BE49-F238E27FC236}">
              <a16:creationId xmlns:a16="http://schemas.microsoft.com/office/drawing/2014/main" id="{00000000-0008-0000-2000-00002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5" name="293 CuadroTexto">
          <a:extLst>
            <a:ext uri="{FF2B5EF4-FFF2-40B4-BE49-F238E27FC236}">
              <a16:creationId xmlns:a16="http://schemas.microsoft.com/office/drawing/2014/main" id="{00000000-0008-0000-2000-00002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6" name="294 CuadroTexto">
          <a:extLst>
            <a:ext uri="{FF2B5EF4-FFF2-40B4-BE49-F238E27FC236}">
              <a16:creationId xmlns:a16="http://schemas.microsoft.com/office/drawing/2014/main" id="{00000000-0008-0000-2000-00002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7" name="295 CuadroTexto">
          <a:extLst>
            <a:ext uri="{FF2B5EF4-FFF2-40B4-BE49-F238E27FC236}">
              <a16:creationId xmlns:a16="http://schemas.microsoft.com/office/drawing/2014/main" id="{00000000-0008-0000-2000-00002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28" name="298 CuadroTexto">
          <a:extLst>
            <a:ext uri="{FF2B5EF4-FFF2-40B4-BE49-F238E27FC236}">
              <a16:creationId xmlns:a16="http://schemas.microsoft.com/office/drawing/2014/main" id="{00000000-0008-0000-2000-000030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29" name="299 CuadroTexto">
          <a:extLst>
            <a:ext uri="{FF2B5EF4-FFF2-40B4-BE49-F238E27FC236}">
              <a16:creationId xmlns:a16="http://schemas.microsoft.com/office/drawing/2014/main" id="{00000000-0008-0000-2000-000031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0" name="300 CuadroTexto">
          <a:extLst>
            <a:ext uri="{FF2B5EF4-FFF2-40B4-BE49-F238E27FC236}">
              <a16:creationId xmlns:a16="http://schemas.microsoft.com/office/drawing/2014/main" id="{00000000-0008-0000-2000-000032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1" name="301 CuadroTexto">
          <a:extLst>
            <a:ext uri="{FF2B5EF4-FFF2-40B4-BE49-F238E27FC236}">
              <a16:creationId xmlns:a16="http://schemas.microsoft.com/office/drawing/2014/main" id="{00000000-0008-0000-2000-000033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2" name="302 CuadroTexto">
          <a:extLst>
            <a:ext uri="{FF2B5EF4-FFF2-40B4-BE49-F238E27FC236}">
              <a16:creationId xmlns:a16="http://schemas.microsoft.com/office/drawing/2014/main" id="{00000000-0008-0000-2000-000034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3" name="303 CuadroTexto">
          <a:extLst>
            <a:ext uri="{FF2B5EF4-FFF2-40B4-BE49-F238E27FC236}">
              <a16:creationId xmlns:a16="http://schemas.microsoft.com/office/drawing/2014/main" id="{00000000-0008-0000-2000-000035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4" name="304 CuadroTexto">
          <a:extLst>
            <a:ext uri="{FF2B5EF4-FFF2-40B4-BE49-F238E27FC236}">
              <a16:creationId xmlns:a16="http://schemas.microsoft.com/office/drawing/2014/main" id="{00000000-0008-0000-2000-000036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5" name="305 CuadroTexto">
          <a:extLst>
            <a:ext uri="{FF2B5EF4-FFF2-40B4-BE49-F238E27FC236}">
              <a16:creationId xmlns:a16="http://schemas.microsoft.com/office/drawing/2014/main" id="{00000000-0008-0000-2000-000037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6" name="452 CuadroTexto">
          <a:extLst>
            <a:ext uri="{FF2B5EF4-FFF2-40B4-BE49-F238E27FC236}">
              <a16:creationId xmlns:a16="http://schemas.microsoft.com/office/drawing/2014/main" id="{00000000-0008-0000-2000-000038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37" name="17 CuadroTexto">
          <a:extLst>
            <a:ext uri="{FF2B5EF4-FFF2-40B4-BE49-F238E27FC236}">
              <a16:creationId xmlns:a16="http://schemas.microsoft.com/office/drawing/2014/main" id="{00000000-0008-0000-2000-00003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338" name="90 CuadroTexto">
          <a:extLst>
            <a:ext uri="{FF2B5EF4-FFF2-40B4-BE49-F238E27FC236}">
              <a16:creationId xmlns:a16="http://schemas.microsoft.com/office/drawing/2014/main" id="{00000000-0008-0000-2000-00003A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39" name="91 CuadroTexto">
          <a:extLst>
            <a:ext uri="{FF2B5EF4-FFF2-40B4-BE49-F238E27FC236}">
              <a16:creationId xmlns:a16="http://schemas.microsoft.com/office/drawing/2014/main" id="{00000000-0008-0000-2000-00003B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0" name="92 CuadroTexto">
          <a:extLst>
            <a:ext uri="{FF2B5EF4-FFF2-40B4-BE49-F238E27FC236}">
              <a16:creationId xmlns:a16="http://schemas.microsoft.com/office/drawing/2014/main" id="{00000000-0008-0000-2000-00003C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1" name="93 CuadroTexto">
          <a:extLst>
            <a:ext uri="{FF2B5EF4-FFF2-40B4-BE49-F238E27FC236}">
              <a16:creationId xmlns:a16="http://schemas.microsoft.com/office/drawing/2014/main" id="{00000000-0008-0000-2000-00003D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2" name="94 CuadroTexto">
          <a:extLst>
            <a:ext uri="{FF2B5EF4-FFF2-40B4-BE49-F238E27FC236}">
              <a16:creationId xmlns:a16="http://schemas.microsoft.com/office/drawing/2014/main" id="{00000000-0008-0000-2000-00003E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3" name="95 CuadroTexto">
          <a:extLst>
            <a:ext uri="{FF2B5EF4-FFF2-40B4-BE49-F238E27FC236}">
              <a16:creationId xmlns:a16="http://schemas.microsoft.com/office/drawing/2014/main" id="{00000000-0008-0000-2000-00003F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4" name="96 CuadroTexto">
          <a:extLst>
            <a:ext uri="{FF2B5EF4-FFF2-40B4-BE49-F238E27FC236}">
              <a16:creationId xmlns:a16="http://schemas.microsoft.com/office/drawing/2014/main" id="{00000000-0008-0000-2000-000040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5" name="97 CuadroTexto">
          <a:extLst>
            <a:ext uri="{FF2B5EF4-FFF2-40B4-BE49-F238E27FC236}">
              <a16:creationId xmlns:a16="http://schemas.microsoft.com/office/drawing/2014/main" id="{00000000-0008-0000-2000-000041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6" name="98 CuadroTexto">
          <a:extLst>
            <a:ext uri="{FF2B5EF4-FFF2-40B4-BE49-F238E27FC236}">
              <a16:creationId xmlns:a16="http://schemas.microsoft.com/office/drawing/2014/main" id="{00000000-0008-0000-2000-000042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7" name="99 CuadroTexto">
          <a:extLst>
            <a:ext uri="{FF2B5EF4-FFF2-40B4-BE49-F238E27FC236}">
              <a16:creationId xmlns:a16="http://schemas.microsoft.com/office/drawing/2014/main" id="{00000000-0008-0000-2000-000043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8" name="100 CuadroTexto">
          <a:extLst>
            <a:ext uri="{FF2B5EF4-FFF2-40B4-BE49-F238E27FC236}">
              <a16:creationId xmlns:a16="http://schemas.microsoft.com/office/drawing/2014/main" id="{00000000-0008-0000-2000-000044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9" name="101 CuadroTexto">
          <a:extLst>
            <a:ext uri="{FF2B5EF4-FFF2-40B4-BE49-F238E27FC236}">
              <a16:creationId xmlns:a16="http://schemas.microsoft.com/office/drawing/2014/main" id="{00000000-0008-0000-2000-000045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350" name="118 CuadroTexto">
          <a:extLst>
            <a:ext uri="{FF2B5EF4-FFF2-40B4-BE49-F238E27FC236}">
              <a16:creationId xmlns:a16="http://schemas.microsoft.com/office/drawing/2014/main" id="{00000000-0008-0000-2000-00004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1" name="119 CuadroTexto">
          <a:extLst>
            <a:ext uri="{FF2B5EF4-FFF2-40B4-BE49-F238E27FC236}">
              <a16:creationId xmlns:a16="http://schemas.microsoft.com/office/drawing/2014/main" id="{00000000-0008-0000-2000-00004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2" name="120 CuadroTexto">
          <a:extLst>
            <a:ext uri="{FF2B5EF4-FFF2-40B4-BE49-F238E27FC236}">
              <a16:creationId xmlns:a16="http://schemas.microsoft.com/office/drawing/2014/main" id="{00000000-0008-0000-2000-00004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3" name="121 CuadroTexto">
          <a:extLst>
            <a:ext uri="{FF2B5EF4-FFF2-40B4-BE49-F238E27FC236}">
              <a16:creationId xmlns:a16="http://schemas.microsoft.com/office/drawing/2014/main" id="{00000000-0008-0000-2000-00004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4" name="122 CuadroTexto">
          <a:extLst>
            <a:ext uri="{FF2B5EF4-FFF2-40B4-BE49-F238E27FC236}">
              <a16:creationId xmlns:a16="http://schemas.microsoft.com/office/drawing/2014/main" id="{00000000-0008-0000-2000-00004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5" name="123 CuadroTexto">
          <a:extLst>
            <a:ext uri="{FF2B5EF4-FFF2-40B4-BE49-F238E27FC236}">
              <a16:creationId xmlns:a16="http://schemas.microsoft.com/office/drawing/2014/main" id="{00000000-0008-0000-2000-00004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6" name="124 CuadroTexto">
          <a:extLst>
            <a:ext uri="{FF2B5EF4-FFF2-40B4-BE49-F238E27FC236}">
              <a16:creationId xmlns:a16="http://schemas.microsoft.com/office/drawing/2014/main" id="{00000000-0008-0000-2000-00004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7" name="125 CuadroTexto">
          <a:extLst>
            <a:ext uri="{FF2B5EF4-FFF2-40B4-BE49-F238E27FC236}">
              <a16:creationId xmlns:a16="http://schemas.microsoft.com/office/drawing/2014/main" id="{00000000-0008-0000-2000-00004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8" name="143 CuadroTexto">
          <a:extLst>
            <a:ext uri="{FF2B5EF4-FFF2-40B4-BE49-F238E27FC236}">
              <a16:creationId xmlns:a16="http://schemas.microsoft.com/office/drawing/2014/main" id="{00000000-0008-0000-2000-00004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9" name="144 CuadroTexto">
          <a:extLst>
            <a:ext uri="{FF2B5EF4-FFF2-40B4-BE49-F238E27FC236}">
              <a16:creationId xmlns:a16="http://schemas.microsoft.com/office/drawing/2014/main" id="{00000000-0008-0000-2000-00004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0" name="145 CuadroTexto">
          <a:extLst>
            <a:ext uri="{FF2B5EF4-FFF2-40B4-BE49-F238E27FC236}">
              <a16:creationId xmlns:a16="http://schemas.microsoft.com/office/drawing/2014/main" id="{00000000-0008-0000-2000-00005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1" name="146 CuadroTexto">
          <a:extLst>
            <a:ext uri="{FF2B5EF4-FFF2-40B4-BE49-F238E27FC236}">
              <a16:creationId xmlns:a16="http://schemas.microsoft.com/office/drawing/2014/main" id="{00000000-0008-0000-2000-00005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2" name="147 CuadroTexto">
          <a:extLst>
            <a:ext uri="{FF2B5EF4-FFF2-40B4-BE49-F238E27FC236}">
              <a16:creationId xmlns:a16="http://schemas.microsoft.com/office/drawing/2014/main" id="{00000000-0008-0000-2000-00005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3" name="148 CuadroTexto">
          <a:extLst>
            <a:ext uri="{FF2B5EF4-FFF2-40B4-BE49-F238E27FC236}">
              <a16:creationId xmlns:a16="http://schemas.microsoft.com/office/drawing/2014/main" id="{00000000-0008-0000-2000-00005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4" name="149 CuadroTexto">
          <a:extLst>
            <a:ext uri="{FF2B5EF4-FFF2-40B4-BE49-F238E27FC236}">
              <a16:creationId xmlns:a16="http://schemas.microsoft.com/office/drawing/2014/main" id="{00000000-0008-0000-2000-00005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5" name="150 CuadroTexto">
          <a:extLst>
            <a:ext uri="{FF2B5EF4-FFF2-40B4-BE49-F238E27FC236}">
              <a16:creationId xmlns:a16="http://schemas.microsoft.com/office/drawing/2014/main" id="{00000000-0008-0000-2000-00005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6" name="151 CuadroTexto">
          <a:extLst>
            <a:ext uri="{FF2B5EF4-FFF2-40B4-BE49-F238E27FC236}">
              <a16:creationId xmlns:a16="http://schemas.microsoft.com/office/drawing/2014/main" id="{00000000-0008-0000-2000-00005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7" name="152 CuadroTexto">
          <a:extLst>
            <a:ext uri="{FF2B5EF4-FFF2-40B4-BE49-F238E27FC236}">
              <a16:creationId xmlns:a16="http://schemas.microsoft.com/office/drawing/2014/main" id="{00000000-0008-0000-2000-00005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8" name="153 CuadroTexto">
          <a:extLst>
            <a:ext uri="{FF2B5EF4-FFF2-40B4-BE49-F238E27FC236}">
              <a16:creationId xmlns:a16="http://schemas.microsoft.com/office/drawing/2014/main" id="{00000000-0008-0000-2000-00005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9" name="154 CuadroTexto">
          <a:extLst>
            <a:ext uri="{FF2B5EF4-FFF2-40B4-BE49-F238E27FC236}">
              <a16:creationId xmlns:a16="http://schemas.microsoft.com/office/drawing/2014/main" id="{00000000-0008-0000-2000-00005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0" name="155 CuadroTexto">
          <a:extLst>
            <a:ext uri="{FF2B5EF4-FFF2-40B4-BE49-F238E27FC236}">
              <a16:creationId xmlns:a16="http://schemas.microsoft.com/office/drawing/2014/main" id="{00000000-0008-0000-2000-00005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1" name="156 CuadroTexto">
          <a:extLst>
            <a:ext uri="{FF2B5EF4-FFF2-40B4-BE49-F238E27FC236}">
              <a16:creationId xmlns:a16="http://schemas.microsoft.com/office/drawing/2014/main" id="{00000000-0008-0000-2000-00005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2" name="157 CuadroTexto">
          <a:extLst>
            <a:ext uri="{FF2B5EF4-FFF2-40B4-BE49-F238E27FC236}">
              <a16:creationId xmlns:a16="http://schemas.microsoft.com/office/drawing/2014/main" id="{00000000-0008-0000-2000-00005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3" name="158 CuadroTexto">
          <a:extLst>
            <a:ext uri="{FF2B5EF4-FFF2-40B4-BE49-F238E27FC236}">
              <a16:creationId xmlns:a16="http://schemas.microsoft.com/office/drawing/2014/main" id="{00000000-0008-0000-2000-00005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4" name="159 CuadroTexto">
          <a:extLst>
            <a:ext uri="{FF2B5EF4-FFF2-40B4-BE49-F238E27FC236}">
              <a16:creationId xmlns:a16="http://schemas.microsoft.com/office/drawing/2014/main" id="{00000000-0008-0000-2000-00005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5" name="160 CuadroTexto">
          <a:extLst>
            <a:ext uri="{FF2B5EF4-FFF2-40B4-BE49-F238E27FC236}">
              <a16:creationId xmlns:a16="http://schemas.microsoft.com/office/drawing/2014/main" id="{00000000-0008-0000-2000-00005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6" name="161 CuadroTexto">
          <a:extLst>
            <a:ext uri="{FF2B5EF4-FFF2-40B4-BE49-F238E27FC236}">
              <a16:creationId xmlns:a16="http://schemas.microsoft.com/office/drawing/2014/main" id="{00000000-0008-0000-2000-00006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7" name="162 CuadroTexto">
          <a:extLst>
            <a:ext uri="{FF2B5EF4-FFF2-40B4-BE49-F238E27FC236}">
              <a16:creationId xmlns:a16="http://schemas.microsoft.com/office/drawing/2014/main" id="{00000000-0008-0000-2000-00006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8" name="163 CuadroTexto">
          <a:extLst>
            <a:ext uri="{FF2B5EF4-FFF2-40B4-BE49-F238E27FC236}">
              <a16:creationId xmlns:a16="http://schemas.microsoft.com/office/drawing/2014/main" id="{00000000-0008-0000-2000-00006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9" name="164 CuadroTexto">
          <a:extLst>
            <a:ext uri="{FF2B5EF4-FFF2-40B4-BE49-F238E27FC236}">
              <a16:creationId xmlns:a16="http://schemas.microsoft.com/office/drawing/2014/main" id="{00000000-0008-0000-2000-00006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0" name="165 CuadroTexto">
          <a:extLst>
            <a:ext uri="{FF2B5EF4-FFF2-40B4-BE49-F238E27FC236}">
              <a16:creationId xmlns:a16="http://schemas.microsoft.com/office/drawing/2014/main" id="{00000000-0008-0000-2000-00006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1" name="166 CuadroTexto">
          <a:extLst>
            <a:ext uri="{FF2B5EF4-FFF2-40B4-BE49-F238E27FC236}">
              <a16:creationId xmlns:a16="http://schemas.microsoft.com/office/drawing/2014/main" id="{00000000-0008-0000-2000-00006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2" name="167 CuadroTexto">
          <a:extLst>
            <a:ext uri="{FF2B5EF4-FFF2-40B4-BE49-F238E27FC236}">
              <a16:creationId xmlns:a16="http://schemas.microsoft.com/office/drawing/2014/main" id="{00000000-0008-0000-2000-00006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3" name="168 CuadroTexto">
          <a:extLst>
            <a:ext uri="{FF2B5EF4-FFF2-40B4-BE49-F238E27FC236}">
              <a16:creationId xmlns:a16="http://schemas.microsoft.com/office/drawing/2014/main" id="{00000000-0008-0000-2000-00006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4" name="169 CuadroTexto">
          <a:extLst>
            <a:ext uri="{FF2B5EF4-FFF2-40B4-BE49-F238E27FC236}">
              <a16:creationId xmlns:a16="http://schemas.microsoft.com/office/drawing/2014/main" id="{00000000-0008-0000-2000-00006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5" name="170 CuadroTexto">
          <a:extLst>
            <a:ext uri="{FF2B5EF4-FFF2-40B4-BE49-F238E27FC236}">
              <a16:creationId xmlns:a16="http://schemas.microsoft.com/office/drawing/2014/main" id="{00000000-0008-0000-2000-00006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6" name="171 CuadroTexto">
          <a:extLst>
            <a:ext uri="{FF2B5EF4-FFF2-40B4-BE49-F238E27FC236}">
              <a16:creationId xmlns:a16="http://schemas.microsoft.com/office/drawing/2014/main" id="{00000000-0008-0000-2000-00006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7" name="172 CuadroTexto">
          <a:extLst>
            <a:ext uri="{FF2B5EF4-FFF2-40B4-BE49-F238E27FC236}">
              <a16:creationId xmlns:a16="http://schemas.microsoft.com/office/drawing/2014/main" id="{00000000-0008-0000-2000-00006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8" name="173 CuadroTexto">
          <a:extLst>
            <a:ext uri="{FF2B5EF4-FFF2-40B4-BE49-F238E27FC236}">
              <a16:creationId xmlns:a16="http://schemas.microsoft.com/office/drawing/2014/main" id="{00000000-0008-0000-2000-00006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9" name="174 CuadroTexto">
          <a:extLst>
            <a:ext uri="{FF2B5EF4-FFF2-40B4-BE49-F238E27FC236}">
              <a16:creationId xmlns:a16="http://schemas.microsoft.com/office/drawing/2014/main" id="{00000000-0008-0000-2000-00006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0" name="175 CuadroTexto">
          <a:extLst>
            <a:ext uri="{FF2B5EF4-FFF2-40B4-BE49-F238E27FC236}">
              <a16:creationId xmlns:a16="http://schemas.microsoft.com/office/drawing/2014/main" id="{00000000-0008-0000-2000-00006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1" name="176 CuadroTexto">
          <a:extLst>
            <a:ext uri="{FF2B5EF4-FFF2-40B4-BE49-F238E27FC236}">
              <a16:creationId xmlns:a16="http://schemas.microsoft.com/office/drawing/2014/main" id="{00000000-0008-0000-2000-00006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2" name="177 CuadroTexto">
          <a:extLst>
            <a:ext uri="{FF2B5EF4-FFF2-40B4-BE49-F238E27FC236}">
              <a16:creationId xmlns:a16="http://schemas.microsoft.com/office/drawing/2014/main" id="{00000000-0008-0000-2000-00007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3" name="178 CuadroTexto">
          <a:extLst>
            <a:ext uri="{FF2B5EF4-FFF2-40B4-BE49-F238E27FC236}">
              <a16:creationId xmlns:a16="http://schemas.microsoft.com/office/drawing/2014/main" id="{00000000-0008-0000-2000-00007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4" name="179 CuadroTexto">
          <a:extLst>
            <a:ext uri="{FF2B5EF4-FFF2-40B4-BE49-F238E27FC236}">
              <a16:creationId xmlns:a16="http://schemas.microsoft.com/office/drawing/2014/main" id="{00000000-0008-0000-2000-00007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5" name="180 CuadroTexto">
          <a:extLst>
            <a:ext uri="{FF2B5EF4-FFF2-40B4-BE49-F238E27FC236}">
              <a16:creationId xmlns:a16="http://schemas.microsoft.com/office/drawing/2014/main" id="{00000000-0008-0000-2000-00007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6" name="181 CuadroTexto">
          <a:extLst>
            <a:ext uri="{FF2B5EF4-FFF2-40B4-BE49-F238E27FC236}">
              <a16:creationId xmlns:a16="http://schemas.microsoft.com/office/drawing/2014/main" id="{00000000-0008-0000-2000-00007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7" name="182 CuadroTexto">
          <a:extLst>
            <a:ext uri="{FF2B5EF4-FFF2-40B4-BE49-F238E27FC236}">
              <a16:creationId xmlns:a16="http://schemas.microsoft.com/office/drawing/2014/main" id="{00000000-0008-0000-2000-00007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8" name="183 CuadroTexto">
          <a:extLst>
            <a:ext uri="{FF2B5EF4-FFF2-40B4-BE49-F238E27FC236}">
              <a16:creationId xmlns:a16="http://schemas.microsoft.com/office/drawing/2014/main" id="{00000000-0008-0000-2000-00007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9" name="184 CuadroTexto">
          <a:extLst>
            <a:ext uri="{FF2B5EF4-FFF2-40B4-BE49-F238E27FC236}">
              <a16:creationId xmlns:a16="http://schemas.microsoft.com/office/drawing/2014/main" id="{00000000-0008-0000-2000-00007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0" name="185 CuadroTexto">
          <a:extLst>
            <a:ext uri="{FF2B5EF4-FFF2-40B4-BE49-F238E27FC236}">
              <a16:creationId xmlns:a16="http://schemas.microsoft.com/office/drawing/2014/main" id="{00000000-0008-0000-2000-00007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1" name="186 CuadroTexto">
          <a:extLst>
            <a:ext uri="{FF2B5EF4-FFF2-40B4-BE49-F238E27FC236}">
              <a16:creationId xmlns:a16="http://schemas.microsoft.com/office/drawing/2014/main" id="{00000000-0008-0000-2000-00007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2" name="187 CuadroTexto">
          <a:extLst>
            <a:ext uri="{FF2B5EF4-FFF2-40B4-BE49-F238E27FC236}">
              <a16:creationId xmlns:a16="http://schemas.microsoft.com/office/drawing/2014/main" id="{00000000-0008-0000-2000-00007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3" name="188 CuadroTexto">
          <a:extLst>
            <a:ext uri="{FF2B5EF4-FFF2-40B4-BE49-F238E27FC236}">
              <a16:creationId xmlns:a16="http://schemas.microsoft.com/office/drawing/2014/main" id="{00000000-0008-0000-2000-00007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4" name="189 CuadroTexto">
          <a:extLst>
            <a:ext uri="{FF2B5EF4-FFF2-40B4-BE49-F238E27FC236}">
              <a16:creationId xmlns:a16="http://schemas.microsoft.com/office/drawing/2014/main" id="{00000000-0008-0000-2000-00007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5" name="190 CuadroTexto">
          <a:extLst>
            <a:ext uri="{FF2B5EF4-FFF2-40B4-BE49-F238E27FC236}">
              <a16:creationId xmlns:a16="http://schemas.microsoft.com/office/drawing/2014/main" id="{00000000-0008-0000-2000-00007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6" name="191 CuadroTexto">
          <a:extLst>
            <a:ext uri="{FF2B5EF4-FFF2-40B4-BE49-F238E27FC236}">
              <a16:creationId xmlns:a16="http://schemas.microsoft.com/office/drawing/2014/main" id="{00000000-0008-0000-2000-00007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7" name="192 CuadroTexto">
          <a:extLst>
            <a:ext uri="{FF2B5EF4-FFF2-40B4-BE49-F238E27FC236}">
              <a16:creationId xmlns:a16="http://schemas.microsoft.com/office/drawing/2014/main" id="{00000000-0008-0000-2000-00007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8" name="193 CuadroTexto">
          <a:extLst>
            <a:ext uri="{FF2B5EF4-FFF2-40B4-BE49-F238E27FC236}">
              <a16:creationId xmlns:a16="http://schemas.microsoft.com/office/drawing/2014/main" id="{00000000-0008-0000-2000-00008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9" name="194 CuadroTexto">
          <a:extLst>
            <a:ext uri="{FF2B5EF4-FFF2-40B4-BE49-F238E27FC236}">
              <a16:creationId xmlns:a16="http://schemas.microsoft.com/office/drawing/2014/main" id="{00000000-0008-0000-2000-00008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0" name="195 CuadroTexto">
          <a:extLst>
            <a:ext uri="{FF2B5EF4-FFF2-40B4-BE49-F238E27FC236}">
              <a16:creationId xmlns:a16="http://schemas.microsoft.com/office/drawing/2014/main" id="{00000000-0008-0000-2000-00008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1" name="196 CuadroTexto">
          <a:extLst>
            <a:ext uri="{FF2B5EF4-FFF2-40B4-BE49-F238E27FC236}">
              <a16:creationId xmlns:a16="http://schemas.microsoft.com/office/drawing/2014/main" id="{00000000-0008-0000-2000-00008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2" name="197 CuadroTexto">
          <a:extLst>
            <a:ext uri="{FF2B5EF4-FFF2-40B4-BE49-F238E27FC236}">
              <a16:creationId xmlns:a16="http://schemas.microsoft.com/office/drawing/2014/main" id="{00000000-0008-0000-2000-00008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3" name="198 CuadroTexto">
          <a:extLst>
            <a:ext uri="{FF2B5EF4-FFF2-40B4-BE49-F238E27FC236}">
              <a16:creationId xmlns:a16="http://schemas.microsoft.com/office/drawing/2014/main" id="{00000000-0008-0000-2000-00008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4" name="199 CuadroTexto">
          <a:extLst>
            <a:ext uri="{FF2B5EF4-FFF2-40B4-BE49-F238E27FC236}">
              <a16:creationId xmlns:a16="http://schemas.microsoft.com/office/drawing/2014/main" id="{00000000-0008-0000-2000-00008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5" name="200 CuadroTexto">
          <a:extLst>
            <a:ext uri="{FF2B5EF4-FFF2-40B4-BE49-F238E27FC236}">
              <a16:creationId xmlns:a16="http://schemas.microsoft.com/office/drawing/2014/main" id="{00000000-0008-0000-2000-00008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6" name="201 CuadroTexto">
          <a:extLst>
            <a:ext uri="{FF2B5EF4-FFF2-40B4-BE49-F238E27FC236}">
              <a16:creationId xmlns:a16="http://schemas.microsoft.com/office/drawing/2014/main" id="{00000000-0008-0000-2000-00008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7" name="202 CuadroTexto">
          <a:extLst>
            <a:ext uri="{FF2B5EF4-FFF2-40B4-BE49-F238E27FC236}">
              <a16:creationId xmlns:a16="http://schemas.microsoft.com/office/drawing/2014/main" id="{00000000-0008-0000-2000-00008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8" name="203 CuadroTexto">
          <a:extLst>
            <a:ext uri="{FF2B5EF4-FFF2-40B4-BE49-F238E27FC236}">
              <a16:creationId xmlns:a16="http://schemas.microsoft.com/office/drawing/2014/main" id="{00000000-0008-0000-2000-00008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9" name="204 CuadroTexto">
          <a:extLst>
            <a:ext uri="{FF2B5EF4-FFF2-40B4-BE49-F238E27FC236}">
              <a16:creationId xmlns:a16="http://schemas.microsoft.com/office/drawing/2014/main" id="{00000000-0008-0000-2000-00008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0" name="205 CuadroTexto">
          <a:extLst>
            <a:ext uri="{FF2B5EF4-FFF2-40B4-BE49-F238E27FC236}">
              <a16:creationId xmlns:a16="http://schemas.microsoft.com/office/drawing/2014/main" id="{00000000-0008-0000-2000-00008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1" name="206 CuadroTexto">
          <a:extLst>
            <a:ext uri="{FF2B5EF4-FFF2-40B4-BE49-F238E27FC236}">
              <a16:creationId xmlns:a16="http://schemas.microsoft.com/office/drawing/2014/main" id="{00000000-0008-0000-2000-00008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2" name="207 CuadroTexto">
          <a:extLst>
            <a:ext uri="{FF2B5EF4-FFF2-40B4-BE49-F238E27FC236}">
              <a16:creationId xmlns:a16="http://schemas.microsoft.com/office/drawing/2014/main" id="{00000000-0008-0000-2000-00008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3" name="208 CuadroTexto">
          <a:extLst>
            <a:ext uri="{FF2B5EF4-FFF2-40B4-BE49-F238E27FC236}">
              <a16:creationId xmlns:a16="http://schemas.microsoft.com/office/drawing/2014/main" id="{00000000-0008-0000-2000-00008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4" name="209 CuadroTexto">
          <a:extLst>
            <a:ext uri="{FF2B5EF4-FFF2-40B4-BE49-F238E27FC236}">
              <a16:creationId xmlns:a16="http://schemas.microsoft.com/office/drawing/2014/main" id="{00000000-0008-0000-2000-00009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5" name="210 CuadroTexto">
          <a:extLst>
            <a:ext uri="{FF2B5EF4-FFF2-40B4-BE49-F238E27FC236}">
              <a16:creationId xmlns:a16="http://schemas.microsoft.com/office/drawing/2014/main" id="{00000000-0008-0000-2000-00009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6" name="211 CuadroTexto">
          <a:extLst>
            <a:ext uri="{FF2B5EF4-FFF2-40B4-BE49-F238E27FC236}">
              <a16:creationId xmlns:a16="http://schemas.microsoft.com/office/drawing/2014/main" id="{00000000-0008-0000-2000-00009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7" name="212 CuadroTexto">
          <a:extLst>
            <a:ext uri="{FF2B5EF4-FFF2-40B4-BE49-F238E27FC236}">
              <a16:creationId xmlns:a16="http://schemas.microsoft.com/office/drawing/2014/main" id="{00000000-0008-0000-2000-00009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8" name="213 CuadroTexto">
          <a:extLst>
            <a:ext uri="{FF2B5EF4-FFF2-40B4-BE49-F238E27FC236}">
              <a16:creationId xmlns:a16="http://schemas.microsoft.com/office/drawing/2014/main" id="{00000000-0008-0000-2000-00009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9" name="214 CuadroTexto">
          <a:extLst>
            <a:ext uri="{FF2B5EF4-FFF2-40B4-BE49-F238E27FC236}">
              <a16:creationId xmlns:a16="http://schemas.microsoft.com/office/drawing/2014/main" id="{00000000-0008-0000-2000-00009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0" name="215 CuadroTexto">
          <a:extLst>
            <a:ext uri="{FF2B5EF4-FFF2-40B4-BE49-F238E27FC236}">
              <a16:creationId xmlns:a16="http://schemas.microsoft.com/office/drawing/2014/main" id="{00000000-0008-0000-2000-00009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1" name="216 CuadroTexto">
          <a:extLst>
            <a:ext uri="{FF2B5EF4-FFF2-40B4-BE49-F238E27FC236}">
              <a16:creationId xmlns:a16="http://schemas.microsoft.com/office/drawing/2014/main" id="{00000000-0008-0000-2000-00009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2" name="217 CuadroTexto">
          <a:extLst>
            <a:ext uri="{FF2B5EF4-FFF2-40B4-BE49-F238E27FC236}">
              <a16:creationId xmlns:a16="http://schemas.microsoft.com/office/drawing/2014/main" id="{00000000-0008-0000-2000-00009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3" name="218 CuadroTexto">
          <a:extLst>
            <a:ext uri="{FF2B5EF4-FFF2-40B4-BE49-F238E27FC236}">
              <a16:creationId xmlns:a16="http://schemas.microsoft.com/office/drawing/2014/main" id="{00000000-0008-0000-2000-00009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4" name="219 CuadroTexto">
          <a:extLst>
            <a:ext uri="{FF2B5EF4-FFF2-40B4-BE49-F238E27FC236}">
              <a16:creationId xmlns:a16="http://schemas.microsoft.com/office/drawing/2014/main" id="{00000000-0008-0000-2000-00009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5" name="220 CuadroTexto">
          <a:extLst>
            <a:ext uri="{FF2B5EF4-FFF2-40B4-BE49-F238E27FC236}">
              <a16:creationId xmlns:a16="http://schemas.microsoft.com/office/drawing/2014/main" id="{00000000-0008-0000-2000-00009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6" name="221 CuadroTexto">
          <a:extLst>
            <a:ext uri="{FF2B5EF4-FFF2-40B4-BE49-F238E27FC236}">
              <a16:creationId xmlns:a16="http://schemas.microsoft.com/office/drawing/2014/main" id="{00000000-0008-0000-2000-00009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7" name="222 CuadroTexto">
          <a:extLst>
            <a:ext uri="{FF2B5EF4-FFF2-40B4-BE49-F238E27FC236}">
              <a16:creationId xmlns:a16="http://schemas.microsoft.com/office/drawing/2014/main" id="{00000000-0008-0000-2000-00009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8" name="223 CuadroTexto">
          <a:extLst>
            <a:ext uri="{FF2B5EF4-FFF2-40B4-BE49-F238E27FC236}">
              <a16:creationId xmlns:a16="http://schemas.microsoft.com/office/drawing/2014/main" id="{00000000-0008-0000-2000-00009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9" name="224 CuadroTexto">
          <a:extLst>
            <a:ext uri="{FF2B5EF4-FFF2-40B4-BE49-F238E27FC236}">
              <a16:creationId xmlns:a16="http://schemas.microsoft.com/office/drawing/2014/main" id="{00000000-0008-0000-2000-00009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0" name="225 CuadroTexto">
          <a:extLst>
            <a:ext uri="{FF2B5EF4-FFF2-40B4-BE49-F238E27FC236}">
              <a16:creationId xmlns:a16="http://schemas.microsoft.com/office/drawing/2014/main" id="{00000000-0008-0000-2000-0000A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1" name="226 CuadroTexto">
          <a:extLst>
            <a:ext uri="{FF2B5EF4-FFF2-40B4-BE49-F238E27FC236}">
              <a16:creationId xmlns:a16="http://schemas.microsoft.com/office/drawing/2014/main" id="{00000000-0008-0000-2000-0000A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2" name="227 CuadroTexto">
          <a:extLst>
            <a:ext uri="{FF2B5EF4-FFF2-40B4-BE49-F238E27FC236}">
              <a16:creationId xmlns:a16="http://schemas.microsoft.com/office/drawing/2014/main" id="{00000000-0008-0000-2000-0000A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3" name="228 CuadroTexto">
          <a:extLst>
            <a:ext uri="{FF2B5EF4-FFF2-40B4-BE49-F238E27FC236}">
              <a16:creationId xmlns:a16="http://schemas.microsoft.com/office/drawing/2014/main" id="{00000000-0008-0000-2000-0000A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4" name="229 CuadroTexto">
          <a:extLst>
            <a:ext uri="{FF2B5EF4-FFF2-40B4-BE49-F238E27FC236}">
              <a16:creationId xmlns:a16="http://schemas.microsoft.com/office/drawing/2014/main" id="{00000000-0008-0000-2000-0000A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5" name="230 CuadroTexto">
          <a:extLst>
            <a:ext uri="{FF2B5EF4-FFF2-40B4-BE49-F238E27FC236}">
              <a16:creationId xmlns:a16="http://schemas.microsoft.com/office/drawing/2014/main" id="{00000000-0008-0000-2000-0000A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6" name="231 CuadroTexto">
          <a:extLst>
            <a:ext uri="{FF2B5EF4-FFF2-40B4-BE49-F238E27FC236}">
              <a16:creationId xmlns:a16="http://schemas.microsoft.com/office/drawing/2014/main" id="{00000000-0008-0000-2000-0000A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7" name="232 CuadroTexto">
          <a:extLst>
            <a:ext uri="{FF2B5EF4-FFF2-40B4-BE49-F238E27FC236}">
              <a16:creationId xmlns:a16="http://schemas.microsoft.com/office/drawing/2014/main" id="{00000000-0008-0000-2000-0000A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8" name="233 CuadroTexto">
          <a:extLst>
            <a:ext uri="{FF2B5EF4-FFF2-40B4-BE49-F238E27FC236}">
              <a16:creationId xmlns:a16="http://schemas.microsoft.com/office/drawing/2014/main" id="{00000000-0008-0000-2000-0000A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9" name="234 CuadroTexto">
          <a:extLst>
            <a:ext uri="{FF2B5EF4-FFF2-40B4-BE49-F238E27FC236}">
              <a16:creationId xmlns:a16="http://schemas.microsoft.com/office/drawing/2014/main" id="{00000000-0008-0000-2000-0000A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0" name="235 CuadroTexto">
          <a:extLst>
            <a:ext uri="{FF2B5EF4-FFF2-40B4-BE49-F238E27FC236}">
              <a16:creationId xmlns:a16="http://schemas.microsoft.com/office/drawing/2014/main" id="{00000000-0008-0000-2000-0000A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1" name="236 CuadroTexto">
          <a:extLst>
            <a:ext uri="{FF2B5EF4-FFF2-40B4-BE49-F238E27FC236}">
              <a16:creationId xmlns:a16="http://schemas.microsoft.com/office/drawing/2014/main" id="{00000000-0008-0000-2000-0000A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2" name="237 CuadroTexto">
          <a:extLst>
            <a:ext uri="{FF2B5EF4-FFF2-40B4-BE49-F238E27FC236}">
              <a16:creationId xmlns:a16="http://schemas.microsoft.com/office/drawing/2014/main" id="{00000000-0008-0000-2000-0000A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3" name="238 CuadroTexto">
          <a:extLst>
            <a:ext uri="{FF2B5EF4-FFF2-40B4-BE49-F238E27FC236}">
              <a16:creationId xmlns:a16="http://schemas.microsoft.com/office/drawing/2014/main" id="{00000000-0008-0000-2000-0000A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4" name="239 CuadroTexto">
          <a:extLst>
            <a:ext uri="{FF2B5EF4-FFF2-40B4-BE49-F238E27FC236}">
              <a16:creationId xmlns:a16="http://schemas.microsoft.com/office/drawing/2014/main" id="{00000000-0008-0000-2000-0000A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5" name="240 CuadroTexto">
          <a:extLst>
            <a:ext uri="{FF2B5EF4-FFF2-40B4-BE49-F238E27FC236}">
              <a16:creationId xmlns:a16="http://schemas.microsoft.com/office/drawing/2014/main" id="{00000000-0008-0000-2000-0000A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6" name="241 CuadroTexto">
          <a:extLst>
            <a:ext uri="{FF2B5EF4-FFF2-40B4-BE49-F238E27FC236}">
              <a16:creationId xmlns:a16="http://schemas.microsoft.com/office/drawing/2014/main" id="{00000000-0008-0000-2000-0000B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7" name="242 CuadroTexto">
          <a:extLst>
            <a:ext uri="{FF2B5EF4-FFF2-40B4-BE49-F238E27FC236}">
              <a16:creationId xmlns:a16="http://schemas.microsoft.com/office/drawing/2014/main" id="{00000000-0008-0000-2000-0000B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8" name="243 CuadroTexto">
          <a:extLst>
            <a:ext uri="{FF2B5EF4-FFF2-40B4-BE49-F238E27FC236}">
              <a16:creationId xmlns:a16="http://schemas.microsoft.com/office/drawing/2014/main" id="{00000000-0008-0000-2000-0000B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9" name="244 CuadroTexto">
          <a:extLst>
            <a:ext uri="{FF2B5EF4-FFF2-40B4-BE49-F238E27FC236}">
              <a16:creationId xmlns:a16="http://schemas.microsoft.com/office/drawing/2014/main" id="{00000000-0008-0000-2000-0000B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0" name="245 CuadroTexto">
          <a:extLst>
            <a:ext uri="{FF2B5EF4-FFF2-40B4-BE49-F238E27FC236}">
              <a16:creationId xmlns:a16="http://schemas.microsoft.com/office/drawing/2014/main" id="{00000000-0008-0000-2000-0000B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1" name="246 CuadroTexto">
          <a:extLst>
            <a:ext uri="{FF2B5EF4-FFF2-40B4-BE49-F238E27FC236}">
              <a16:creationId xmlns:a16="http://schemas.microsoft.com/office/drawing/2014/main" id="{00000000-0008-0000-2000-0000B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2" name="247 CuadroTexto">
          <a:extLst>
            <a:ext uri="{FF2B5EF4-FFF2-40B4-BE49-F238E27FC236}">
              <a16:creationId xmlns:a16="http://schemas.microsoft.com/office/drawing/2014/main" id="{00000000-0008-0000-2000-0000B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3" name="248 CuadroTexto">
          <a:extLst>
            <a:ext uri="{FF2B5EF4-FFF2-40B4-BE49-F238E27FC236}">
              <a16:creationId xmlns:a16="http://schemas.microsoft.com/office/drawing/2014/main" id="{00000000-0008-0000-2000-0000B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4" name="249 CuadroTexto">
          <a:extLst>
            <a:ext uri="{FF2B5EF4-FFF2-40B4-BE49-F238E27FC236}">
              <a16:creationId xmlns:a16="http://schemas.microsoft.com/office/drawing/2014/main" id="{00000000-0008-0000-2000-0000B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5" name="250 CuadroTexto">
          <a:extLst>
            <a:ext uri="{FF2B5EF4-FFF2-40B4-BE49-F238E27FC236}">
              <a16:creationId xmlns:a16="http://schemas.microsoft.com/office/drawing/2014/main" id="{00000000-0008-0000-2000-0000B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6" name="251 CuadroTexto">
          <a:extLst>
            <a:ext uri="{FF2B5EF4-FFF2-40B4-BE49-F238E27FC236}">
              <a16:creationId xmlns:a16="http://schemas.microsoft.com/office/drawing/2014/main" id="{00000000-0008-0000-2000-0000B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7" name="252 CuadroTexto">
          <a:extLst>
            <a:ext uri="{FF2B5EF4-FFF2-40B4-BE49-F238E27FC236}">
              <a16:creationId xmlns:a16="http://schemas.microsoft.com/office/drawing/2014/main" id="{00000000-0008-0000-2000-0000B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8" name="253 CuadroTexto">
          <a:extLst>
            <a:ext uri="{FF2B5EF4-FFF2-40B4-BE49-F238E27FC236}">
              <a16:creationId xmlns:a16="http://schemas.microsoft.com/office/drawing/2014/main" id="{00000000-0008-0000-2000-0000B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9" name="254 CuadroTexto">
          <a:extLst>
            <a:ext uri="{FF2B5EF4-FFF2-40B4-BE49-F238E27FC236}">
              <a16:creationId xmlns:a16="http://schemas.microsoft.com/office/drawing/2014/main" id="{00000000-0008-0000-2000-0000B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0" name="255 CuadroTexto">
          <a:extLst>
            <a:ext uri="{FF2B5EF4-FFF2-40B4-BE49-F238E27FC236}">
              <a16:creationId xmlns:a16="http://schemas.microsoft.com/office/drawing/2014/main" id="{00000000-0008-0000-2000-0000B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1" name="256 CuadroTexto">
          <a:extLst>
            <a:ext uri="{FF2B5EF4-FFF2-40B4-BE49-F238E27FC236}">
              <a16:creationId xmlns:a16="http://schemas.microsoft.com/office/drawing/2014/main" id="{00000000-0008-0000-2000-0000B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2" name="257 CuadroTexto">
          <a:extLst>
            <a:ext uri="{FF2B5EF4-FFF2-40B4-BE49-F238E27FC236}">
              <a16:creationId xmlns:a16="http://schemas.microsoft.com/office/drawing/2014/main" id="{00000000-0008-0000-2000-0000C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3" name="258 CuadroTexto">
          <a:extLst>
            <a:ext uri="{FF2B5EF4-FFF2-40B4-BE49-F238E27FC236}">
              <a16:creationId xmlns:a16="http://schemas.microsoft.com/office/drawing/2014/main" id="{00000000-0008-0000-2000-0000C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4" name="259 CuadroTexto">
          <a:extLst>
            <a:ext uri="{FF2B5EF4-FFF2-40B4-BE49-F238E27FC236}">
              <a16:creationId xmlns:a16="http://schemas.microsoft.com/office/drawing/2014/main" id="{00000000-0008-0000-2000-0000C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5" name="260 CuadroTexto">
          <a:extLst>
            <a:ext uri="{FF2B5EF4-FFF2-40B4-BE49-F238E27FC236}">
              <a16:creationId xmlns:a16="http://schemas.microsoft.com/office/drawing/2014/main" id="{00000000-0008-0000-2000-0000C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6" name="261 CuadroTexto">
          <a:extLst>
            <a:ext uri="{FF2B5EF4-FFF2-40B4-BE49-F238E27FC236}">
              <a16:creationId xmlns:a16="http://schemas.microsoft.com/office/drawing/2014/main" id="{00000000-0008-0000-2000-0000C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7" name="262 CuadroTexto">
          <a:extLst>
            <a:ext uri="{FF2B5EF4-FFF2-40B4-BE49-F238E27FC236}">
              <a16:creationId xmlns:a16="http://schemas.microsoft.com/office/drawing/2014/main" id="{00000000-0008-0000-2000-0000C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8" name="263 CuadroTexto">
          <a:extLst>
            <a:ext uri="{FF2B5EF4-FFF2-40B4-BE49-F238E27FC236}">
              <a16:creationId xmlns:a16="http://schemas.microsoft.com/office/drawing/2014/main" id="{00000000-0008-0000-2000-0000C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9" name="264 CuadroTexto">
          <a:extLst>
            <a:ext uri="{FF2B5EF4-FFF2-40B4-BE49-F238E27FC236}">
              <a16:creationId xmlns:a16="http://schemas.microsoft.com/office/drawing/2014/main" id="{00000000-0008-0000-2000-0000C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0" name="265 CuadroTexto">
          <a:extLst>
            <a:ext uri="{FF2B5EF4-FFF2-40B4-BE49-F238E27FC236}">
              <a16:creationId xmlns:a16="http://schemas.microsoft.com/office/drawing/2014/main" id="{00000000-0008-0000-2000-0000C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1" name="266 CuadroTexto">
          <a:extLst>
            <a:ext uri="{FF2B5EF4-FFF2-40B4-BE49-F238E27FC236}">
              <a16:creationId xmlns:a16="http://schemas.microsoft.com/office/drawing/2014/main" id="{00000000-0008-0000-2000-0000C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2" name="267 CuadroTexto">
          <a:extLst>
            <a:ext uri="{FF2B5EF4-FFF2-40B4-BE49-F238E27FC236}">
              <a16:creationId xmlns:a16="http://schemas.microsoft.com/office/drawing/2014/main" id="{00000000-0008-0000-2000-0000C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483" name="268 CuadroTexto">
          <a:extLst>
            <a:ext uri="{FF2B5EF4-FFF2-40B4-BE49-F238E27FC236}">
              <a16:creationId xmlns:a16="http://schemas.microsoft.com/office/drawing/2014/main" id="{00000000-0008-0000-2000-0000CB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4" name="269 CuadroTexto">
          <a:extLst>
            <a:ext uri="{FF2B5EF4-FFF2-40B4-BE49-F238E27FC236}">
              <a16:creationId xmlns:a16="http://schemas.microsoft.com/office/drawing/2014/main" id="{00000000-0008-0000-2000-0000CC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5" name="270 CuadroTexto">
          <a:extLst>
            <a:ext uri="{FF2B5EF4-FFF2-40B4-BE49-F238E27FC236}">
              <a16:creationId xmlns:a16="http://schemas.microsoft.com/office/drawing/2014/main" id="{00000000-0008-0000-2000-0000CD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6" name="271 CuadroTexto">
          <a:extLst>
            <a:ext uri="{FF2B5EF4-FFF2-40B4-BE49-F238E27FC236}">
              <a16:creationId xmlns:a16="http://schemas.microsoft.com/office/drawing/2014/main" id="{00000000-0008-0000-2000-0000CE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7" name="272 CuadroTexto">
          <a:extLst>
            <a:ext uri="{FF2B5EF4-FFF2-40B4-BE49-F238E27FC236}">
              <a16:creationId xmlns:a16="http://schemas.microsoft.com/office/drawing/2014/main" id="{00000000-0008-0000-2000-0000CF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8" name="273 CuadroTexto">
          <a:extLst>
            <a:ext uri="{FF2B5EF4-FFF2-40B4-BE49-F238E27FC236}">
              <a16:creationId xmlns:a16="http://schemas.microsoft.com/office/drawing/2014/main" id="{00000000-0008-0000-2000-0000D0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9" name="274 CuadroTexto">
          <a:extLst>
            <a:ext uri="{FF2B5EF4-FFF2-40B4-BE49-F238E27FC236}">
              <a16:creationId xmlns:a16="http://schemas.microsoft.com/office/drawing/2014/main" id="{00000000-0008-0000-2000-0000D1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0" name="275 CuadroTexto">
          <a:extLst>
            <a:ext uri="{FF2B5EF4-FFF2-40B4-BE49-F238E27FC236}">
              <a16:creationId xmlns:a16="http://schemas.microsoft.com/office/drawing/2014/main" id="{00000000-0008-0000-2000-0000D2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1" name="276 CuadroTexto">
          <a:extLst>
            <a:ext uri="{FF2B5EF4-FFF2-40B4-BE49-F238E27FC236}">
              <a16:creationId xmlns:a16="http://schemas.microsoft.com/office/drawing/2014/main" id="{00000000-0008-0000-2000-0000D3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2" name="277 CuadroTexto">
          <a:extLst>
            <a:ext uri="{FF2B5EF4-FFF2-40B4-BE49-F238E27FC236}">
              <a16:creationId xmlns:a16="http://schemas.microsoft.com/office/drawing/2014/main" id="{00000000-0008-0000-2000-0000D4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3" name="278 CuadroTexto">
          <a:extLst>
            <a:ext uri="{FF2B5EF4-FFF2-40B4-BE49-F238E27FC236}">
              <a16:creationId xmlns:a16="http://schemas.microsoft.com/office/drawing/2014/main" id="{00000000-0008-0000-2000-0000D5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4" name="279 CuadroTexto">
          <a:extLst>
            <a:ext uri="{FF2B5EF4-FFF2-40B4-BE49-F238E27FC236}">
              <a16:creationId xmlns:a16="http://schemas.microsoft.com/office/drawing/2014/main" id="{00000000-0008-0000-2000-0000D6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5" name="280 CuadroTexto">
          <a:extLst>
            <a:ext uri="{FF2B5EF4-FFF2-40B4-BE49-F238E27FC236}">
              <a16:creationId xmlns:a16="http://schemas.microsoft.com/office/drawing/2014/main" id="{00000000-0008-0000-2000-0000D7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6" name="281 CuadroTexto">
          <a:extLst>
            <a:ext uri="{FF2B5EF4-FFF2-40B4-BE49-F238E27FC236}">
              <a16:creationId xmlns:a16="http://schemas.microsoft.com/office/drawing/2014/main" id="{00000000-0008-0000-2000-0000D8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7" name="282 CuadroTexto">
          <a:extLst>
            <a:ext uri="{FF2B5EF4-FFF2-40B4-BE49-F238E27FC236}">
              <a16:creationId xmlns:a16="http://schemas.microsoft.com/office/drawing/2014/main" id="{00000000-0008-0000-2000-0000D9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8" name="283 CuadroTexto">
          <a:extLst>
            <a:ext uri="{FF2B5EF4-FFF2-40B4-BE49-F238E27FC236}">
              <a16:creationId xmlns:a16="http://schemas.microsoft.com/office/drawing/2014/main" id="{00000000-0008-0000-2000-0000DA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9" name="284 CuadroTexto">
          <a:extLst>
            <a:ext uri="{FF2B5EF4-FFF2-40B4-BE49-F238E27FC236}">
              <a16:creationId xmlns:a16="http://schemas.microsoft.com/office/drawing/2014/main" id="{00000000-0008-0000-2000-0000DB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500" name="285 CuadroTexto">
          <a:extLst>
            <a:ext uri="{FF2B5EF4-FFF2-40B4-BE49-F238E27FC236}">
              <a16:creationId xmlns:a16="http://schemas.microsoft.com/office/drawing/2014/main" id="{00000000-0008-0000-2000-0000D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1" name="286 CuadroTexto">
          <a:extLst>
            <a:ext uri="{FF2B5EF4-FFF2-40B4-BE49-F238E27FC236}">
              <a16:creationId xmlns:a16="http://schemas.microsoft.com/office/drawing/2014/main" id="{00000000-0008-0000-2000-0000D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2" name="287 CuadroTexto">
          <a:extLst>
            <a:ext uri="{FF2B5EF4-FFF2-40B4-BE49-F238E27FC236}">
              <a16:creationId xmlns:a16="http://schemas.microsoft.com/office/drawing/2014/main" id="{00000000-0008-0000-2000-0000D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3" name="288 CuadroTexto">
          <a:extLst>
            <a:ext uri="{FF2B5EF4-FFF2-40B4-BE49-F238E27FC236}">
              <a16:creationId xmlns:a16="http://schemas.microsoft.com/office/drawing/2014/main" id="{00000000-0008-0000-2000-0000D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4" name="289 CuadroTexto">
          <a:extLst>
            <a:ext uri="{FF2B5EF4-FFF2-40B4-BE49-F238E27FC236}">
              <a16:creationId xmlns:a16="http://schemas.microsoft.com/office/drawing/2014/main" id="{00000000-0008-0000-2000-0000E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5" name="290 CuadroTexto">
          <a:extLst>
            <a:ext uri="{FF2B5EF4-FFF2-40B4-BE49-F238E27FC236}">
              <a16:creationId xmlns:a16="http://schemas.microsoft.com/office/drawing/2014/main" id="{00000000-0008-0000-2000-0000E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6" name="291 CuadroTexto">
          <a:extLst>
            <a:ext uri="{FF2B5EF4-FFF2-40B4-BE49-F238E27FC236}">
              <a16:creationId xmlns:a16="http://schemas.microsoft.com/office/drawing/2014/main" id="{00000000-0008-0000-2000-0000E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7" name="292 CuadroTexto">
          <a:extLst>
            <a:ext uri="{FF2B5EF4-FFF2-40B4-BE49-F238E27FC236}">
              <a16:creationId xmlns:a16="http://schemas.microsoft.com/office/drawing/2014/main" id="{00000000-0008-0000-2000-0000E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8" name="293 CuadroTexto">
          <a:extLst>
            <a:ext uri="{FF2B5EF4-FFF2-40B4-BE49-F238E27FC236}">
              <a16:creationId xmlns:a16="http://schemas.microsoft.com/office/drawing/2014/main" id="{00000000-0008-0000-2000-0000E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9" name="294 CuadroTexto">
          <a:extLst>
            <a:ext uri="{FF2B5EF4-FFF2-40B4-BE49-F238E27FC236}">
              <a16:creationId xmlns:a16="http://schemas.microsoft.com/office/drawing/2014/main" id="{00000000-0008-0000-2000-0000E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0" name="295 CuadroTexto">
          <a:extLst>
            <a:ext uri="{FF2B5EF4-FFF2-40B4-BE49-F238E27FC236}">
              <a16:creationId xmlns:a16="http://schemas.microsoft.com/office/drawing/2014/main" id="{00000000-0008-0000-2000-0000E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1" name="296 CuadroTexto">
          <a:extLst>
            <a:ext uri="{FF2B5EF4-FFF2-40B4-BE49-F238E27FC236}">
              <a16:creationId xmlns:a16="http://schemas.microsoft.com/office/drawing/2014/main" id="{00000000-0008-0000-2000-0000E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2" name="17 CuadroTexto">
          <a:extLst>
            <a:ext uri="{FF2B5EF4-FFF2-40B4-BE49-F238E27FC236}">
              <a16:creationId xmlns:a16="http://schemas.microsoft.com/office/drawing/2014/main" id="{00000000-0008-0000-2000-0000E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513" name="90 CuadroTexto">
          <a:extLst>
            <a:ext uri="{FF2B5EF4-FFF2-40B4-BE49-F238E27FC236}">
              <a16:creationId xmlns:a16="http://schemas.microsoft.com/office/drawing/2014/main" id="{00000000-0008-0000-2000-0000E9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4" name="91 CuadroTexto">
          <a:extLst>
            <a:ext uri="{FF2B5EF4-FFF2-40B4-BE49-F238E27FC236}">
              <a16:creationId xmlns:a16="http://schemas.microsoft.com/office/drawing/2014/main" id="{00000000-0008-0000-2000-0000EA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5" name="92 CuadroTexto">
          <a:extLst>
            <a:ext uri="{FF2B5EF4-FFF2-40B4-BE49-F238E27FC236}">
              <a16:creationId xmlns:a16="http://schemas.microsoft.com/office/drawing/2014/main" id="{00000000-0008-0000-2000-0000EB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6" name="93 CuadroTexto">
          <a:extLst>
            <a:ext uri="{FF2B5EF4-FFF2-40B4-BE49-F238E27FC236}">
              <a16:creationId xmlns:a16="http://schemas.microsoft.com/office/drawing/2014/main" id="{00000000-0008-0000-2000-0000EC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7" name="94 CuadroTexto">
          <a:extLst>
            <a:ext uri="{FF2B5EF4-FFF2-40B4-BE49-F238E27FC236}">
              <a16:creationId xmlns:a16="http://schemas.microsoft.com/office/drawing/2014/main" id="{00000000-0008-0000-2000-0000ED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8" name="95 CuadroTexto">
          <a:extLst>
            <a:ext uri="{FF2B5EF4-FFF2-40B4-BE49-F238E27FC236}">
              <a16:creationId xmlns:a16="http://schemas.microsoft.com/office/drawing/2014/main" id="{00000000-0008-0000-2000-0000EE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9" name="96 CuadroTexto">
          <a:extLst>
            <a:ext uri="{FF2B5EF4-FFF2-40B4-BE49-F238E27FC236}">
              <a16:creationId xmlns:a16="http://schemas.microsoft.com/office/drawing/2014/main" id="{00000000-0008-0000-2000-0000EF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0" name="97 CuadroTexto">
          <a:extLst>
            <a:ext uri="{FF2B5EF4-FFF2-40B4-BE49-F238E27FC236}">
              <a16:creationId xmlns:a16="http://schemas.microsoft.com/office/drawing/2014/main" id="{00000000-0008-0000-2000-0000F0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1" name="98 CuadroTexto">
          <a:extLst>
            <a:ext uri="{FF2B5EF4-FFF2-40B4-BE49-F238E27FC236}">
              <a16:creationId xmlns:a16="http://schemas.microsoft.com/office/drawing/2014/main" id="{00000000-0008-0000-2000-0000F1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2" name="99 CuadroTexto">
          <a:extLst>
            <a:ext uri="{FF2B5EF4-FFF2-40B4-BE49-F238E27FC236}">
              <a16:creationId xmlns:a16="http://schemas.microsoft.com/office/drawing/2014/main" id="{00000000-0008-0000-2000-0000F2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3" name="100 CuadroTexto">
          <a:extLst>
            <a:ext uri="{FF2B5EF4-FFF2-40B4-BE49-F238E27FC236}">
              <a16:creationId xmlns:a16="http://schemas.microsoft.com/office/drawing/2014/main" id="{00000000-0008-0000-2000-0000F3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4" name="101 CuadroTexto">
          <a:extLst>
            <a:ext uri="{FF2B5EF4-FFF2-40B4-BE49-F238E27FC236}">
              <a16:creationId xmlns:a16="http://schemas.microsoft.com/office/drawing/2014/main" id="{00000000-0008-0000-2000-0000F4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525" name="118 CuadroTexto">
          <a:extLst>
            <a:ext uri="{FF2B5EF4-FFF2-40B4-BE49-F238E27FC236}">
              <a16:creationId xmlns:a16="http://schemas.microsoft.com/office/drawing/2014/main" id="{00000000-0008-0000-2000-0000F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6" name="119 CuadroTexto">
          <a:extLst>
            <a:ext uri="{FF2B5EF4-FFF2-40B4-BE49-F238E27FC236}">
              <a16:creationId xmlns:a16="http://schemas.microsoft.com/office/drawing/2014/main" id="{00000000-0008-0000-2000-0000F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7" name="120 CuadroTexto">
          <a:extLst>
            <a:ext uri="{FF2B5EF4-FFF2-40B4-BE49-F238E27FC236}">
              <a16:creationId xmlns:a16="http://schemas.microsoft.com/office/drawing/2014/main" id="{00000000-0008-0000-2000-0000F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8" name="121 CuadroTexto">
          <a:extLst>
            <a:ext uri="{FF2B5EF4-FFF2-40B4-BE49-F238E27FC236}">
              <a16:creationId xmlns:a16="http://schemas.microsoft.com/office/drawing/2014/main" id="{00000000-0008-0000-2000-0000F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9" name="122 CuadroTexto">
          <a:extLst>
            <a:ext uri="{FF2B5EF4-FFF2-40B4-BE49-F238E27FC236}">
              <a16:creationId xmlns:a16="http://schemas.microsoft.com/office/drawing/2014/main" id="{00000000-0008-0000-2000-0000F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0" name="123 CuadroTexto">
          <a:extLst>
            <a:ext uri="{FF2B5EF4-FFF2-40B4-BE49-F238E27FC236}">
              <a16:creationId xmlns:a16="http://schemas.microsoft.com/office/drawing/2014/main" id="{00000000-0008-0000-2000-0000F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1" name="124 CuadroTexto">
          <a:extLst>
            <a:ext uri="{FF2B5EF4-FFF2-40B4-BE49-F238E27FC236}">
              <a16:creationId xmlns:a16="http://schemas.microsoft.com/office/drawing/2014/main" id="{00000000-0008-0000-2000-0000F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2" name="125 CuadroTexto">
          <a:extLst>
            <a:ext uri="{FF2B5EF4-FFF2-40B4-BE49-F238E27FC236}">
              <a16:creationId xmlns:a16="http://schemas.microsoft.com/office/drawing/2014/main" id="{00000000-0008-0000-2000-0000F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3" name="143 CuadroTexto">
          <a:extLst>
            <a:ext uri="{FF2B5EF4-FFF2-40B4-BE49-F238E27FC236}">
              <a16:creationId xmlns:a16="http://schemas.microsoft.com/office/drawing/2014/main" id="{00000000-0008-0000-2000-0000F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4" name="144 CuadroTexto">
          <a:extLst>
            <a:ext uri="{FF2B5EF4-FFF2-40B4-BE49-F238E27FC236}">
              <a16:creationId xmlns:a16="http://schemas.microsoft.com/office/drawing/2014/main" id="{00000000-0008-0000-2000-0000F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5" name="145 CuadroTexto">
          <a:extLst>
            <a:ext uri="{FF2B5EF4-FFF2-40B4-BE49-F238E27FC236}">
              <a16:creationId xmlns:a16="http://schemas.microsoft.com/office/drawing/2014/main" id="{00000000-0008-0000-2000-0000F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6" name="146 CuadroTexto">
          <a:extLst>
            <a:ext uri="{FF2B5EF4-FFF2-40B4-BE49-F238E27FC236}">
              <a16:creationId xmlns:a16="http://schemas.microsoft.com/office/drawing/2014/main" id="{00000000-0008-0000-2000-00000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7" name="147 CuadroTexto">
          <a:extLst>
            <a:ext uri="{FF2B5EF4-FFF2-40B4-BE49-F238E27FC236}">
              <a16:creationId xmlns:a16="http://schemas.microsoft.com/office/drawing/2014/main" id="{00000000-0008-0000-2000-00000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8" name="148 CuadroTexto">
          <a:extLst>
            <a:ext uri="{FF2B5EF4-FFF2-40B4-BE49-F238E27FC236}">
              <a16:creationId xmlns:a16="http://schemas.microsoft.com/office/drawing/2014/main" id="{00000000-0008-0000-2000-00000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9" name="149 CuadroTexto">
          <a:extLst>
            <a:ext uri="{FF2B5EF4-FFF2-40B4-BE49-F238E27FC236}">
              <a16:creationId xmlns:a16="http://schemas.microsoft.com/office/drawing/2014/main" id="{00000000-0008-0000-2000-00000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0" name="150 CuadroTexto">
          <a:extLst>
            <a:ext uri="{FF2B5EF4-FFF2-40B4-BE49-F238E27FC236}">
              <a16:creationId xmlns:a16="http://schemas.microsoft.com/office/drawing/2014/main" id="{00000000-0008-0000-2000-00000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1" name="151 CuadroTexto">
          <a:extLst>
            <a:ext uri="{FF2B5EF4-FFF2-40B4-BE49-F238E27FC236}">
              <a16:creationId xmlns:a16="http://schemas.microsoft.com/office/drawing/2014/main" id="{00000000-0008-0000-2000-00000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2" name="152 CuadroTexto">
          <a:extLst>
            <a:ext uri="{FF2B5EF4-FFF2-40B4-BE49-F238E27FC236}">
              <a16:creationId xmlns:a16="http://schemas.microsoft.com/office/drawing/2014/main" id="{00000000-0008-0000-2000-00000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3" name="153 CuadroTexto">
          <a:extLst>
            <a:ext uri="{FF2B5EF4-FFF2-40B4-BE49-F238E27FC236}">
              <a16:creationId xmlns:a16="http://schemas.microsoft.com/office/drawing/2014/main" id="{00000000-0008-0000-2000-00000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4" name="154 CuadroTexto">
          <a:extLst>
            <a:ext uri="{FF2B5EF4-FFF2-40B4-BE49-F238E27FC236}">
              <a16:creationId xmlns:a16="http://schemas.microsoft.com/office/drawing/2014/main" id="{00000000-0008-0000-2000-00000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5" name="155 CuadroTexto">
          <a:extLst>
            <a:ext uri="{FF2B5EF4-FFF2-40B4-BE49-F238E27FC236}">
              <a16:creationId xmlns:a16="http://schemas.microsoft.com/office/drawing/2014/main" id="{00000000-0008-0000-2000-00000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6" name="156 CuadroTexto">
          <a:extLst>
            <a:ext uri="{FF2B5EF4-FFF2-40B4-BE49-F238E27FC236}">
              <a16:creationId xmlns:a16="http://schemas.microsoft.com/office/drawing/2014/main" id="{00000000-0008-0000-2000-00000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7" name="157 CuadroTexto">
          <a:extLst>
            <a:ext uri="{FF2B5EF4-FFF2-40B4-BE49-F238E27FC236}">
              <a16:creationId xmlns:a16="http://schemas.microsoft.com/office/drawing/2014/main" id="{00000000-0008-0000-2000-00000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8" name="158 CuadroTexto">
          <a:extLst>
            <a:ext uri="{FF2B5EF4-FFF2-40B4-BE49-F238E27FC236}">
              <a16:creationId xmlns:a16="http://schemas.microsoft.com/office/drawing/2014/main" id="{00000000-0008-0000-2000-00000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9" name="159 CuadroTexto">
          <a:extLst>
            <a:ext uri="{FF2B5EF4-FFF2-40B4-BE49-F238E27FC236}">
              <a16:creationId xmlns:a16="http://schemas.microsoft.com/office/drawing/2014/main" id="{00000000-0008-0000-2000-00000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0" name="160 CuadroTexto">
          <a:extLst>
            <a:ext uri="{FF2B5EF4-FFF2-40B4-BE49-F238E27FC236}">
              <a16:creationId xmlns:a16="http://schemas.microsoft.com/office/drawing/2014/main" id="{00000000-0008-0000-2000-00000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1" name="161 CuadroTexto">
          <a:extLst>
            <a:ext uri="{FF2B5EF4-FFF2-40B4-BE49-F238E27FC236}">
              <a16:creationId xmlns:a16="http://schemas.microsoft.com/office/drawing/2014/main" id="{00000000-0008-0000-2000-00000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2" name="162 CuadroTexto">
          <a:extLst>
            <a:ext uri="{FF2B5EF4-FFF2-40B4-BE49-F238E27FC236}">
              <a16:creationId xmlns:a16="http://schemas.microsoft.com/office/drawing/2014/main" id="{00000000-0008-0000-2000-00001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3" name="163 CuadroTexto">
          <a:extLst>
            <a:ext uri="{FF2B5EF4-FFF2-40B4-BE49-F238E27FC236}">
              <a16:creationId xmlns:a16="http://schemas.microsoft.com/office/drawing/2014/main" id="{00000000-0008-0000-2000-00001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4" name="164 CuadroTexto">
          <a:extLst>
            <a:ext uri="{FF2B5EF4-FFF2-40B4-BE49-F238E27FC236}">
              <a16:creationId xmlns:a16="http://schemas.microsoft.com/office/drawing/2014/main" id="{00000000-0008-0000-2000-00001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5" name="165 CuadroTexto">
          <a:extLst>
            <a:ext uri="{FF2B5EF4-FFF2-40B4-BE49-F238E27FC236}">
              <a16:creationId xmlns:a16="http://schemas.microsoft.com/office/drawing/2014/main" id="{00000000-0008-0000-2000-00001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6" name="166 CuadroTexto">
          <a:extLst>
            <a:ext uri="{FF2B5EF4-FFF2-40B4-BE49-F238E27FC236}">
              <a16:creationId xmlns:a16="http://schemas.microsoft.com/office/drawing/2014/main" id="{00000000-0008-0000-2000-00001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7" name="167 CuadroTexto">
          <a:extLst>
            <a:ext uri="{FF2B5EF4-FFF2-40B4-BE49-F238E27FC236}">
              <a16:creationId xmlns:a16="http://schemas.microsoft.com/office/drawing/2014/main" id="{00000000-0008-0000-2000-00001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8" name="168 CuadroTexto">
          <a:extLst>
            <a:ext uri="{FF2B5EF4-FFF2-40B4-BE49-F238E27FC236}">
              <a16:creationId xmlns:a16="http://schemas.microsoft.com/office/drawing/2014/main" id="{00000000-0008-0000-2000-00001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9" name="169 CuadroTexto">
          <a:extLst>
            <a:ext uri="{FF2B5EF4-FFF2-40B4-BE49-F238E27FC236}">
              <a16:creationId xmlns:a16="http://schemas.microsoft.com/office/drawing/2014/main" id="{00000000-0008-0000-2000-00001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0" name="170 CuadroTexto">
          <a:extLst>
            <a:ext uri="{FF2B5EF4-FFF2-40B4-BE49-F238E27FC236}">
              <a16:creationId xmlns:a16="http://schemas.microsoft.com/office/drawing/2014/main" id="{00000000-0008-0000-2000-00001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1" name="171 CuadroTexto">
          <a:extLst>
            <a:ext uri="{FF2B5EF4-FFF2-40B4-BE49-F238E27FC236}">
              <a16:creationId xmlns:a16="http://schemas.microsoft.com/office/drawing/2014/main" id="{00000000-0008-0000-2000-00001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2" name="172 CuadroTexto">
          <a:extLst>
            <a:ext uri="{FF2B5EF4-FFF2-40B4-BE49-F238E27FC236}">
              <a16:creationId xmlns:a16="http://schemas.microsoft.com/office/drawing/2014/main" id="{00000000-0008-0000-2000-00001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3" name="173 CuadroTexto">
          <a:extLst>
            <a:ext uri="{FF2B5EF4-FFF2-40B4-BE49-F238E27FC236}">
              <a16:creationId xmlns:a16="http://schemas.microsoft.com/office/drawing/2014/main" id="{00000000-0008-0000-2000-00001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4" name="174 CuadroTexto">
          <a:extLst>
            <a:ext uri="{FF2B5EF4-FFF2-40B4-BE49-F238E27FC236}">
              <a16:creationId xmlns:a16="http://schemas.microsoft.com/office/drawing/2014/main" id="{00000000-0008-0000-2000-00001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5" name="175 CuadroTexto">
          <a:extLst>
            <a:ext uri="{FF2B5EF4-FFF2-40B4-BE49-F238E27FC236}">
              <a16:creationId xmlns:a16="http://schemas.microsoft.com/office/drawing/2014/main" id="{00000000-0008-0000-2000-00001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6" name="176 CuadroTexto">
          <a:extLst>
            <a:ext uri="{FF2B5EF4-FFF2-40B4-BE49-F238E27FC236}">
              <a16:creationId xmlns:a16="http://schemas.microsoft.com/office/drawing/2014/main" id="{00000000-0008-0000-2000-00001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7" name="177 CuadroTexto">
          <a:extLst>
            <a:ext uri="{FF2B5EF4-FFF2-40B4-BE49-F238E27FC236}">
              <a16:creationId xmlns:a16="http://schemas.microsoft.com/office/drawing/2014/main" id="{00000000-0008-0000-2000-00001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8" name="178 CuadroTexto">
          <a:extLst>
            <a:ext uri="{FF2B5EF4-FFF2-40B4-BE49-F238E27FC236}">
              <a16:creationId xmlns:a16="http://schemas.microsoft.com/office/drawing/2014/main" id="{00000000-0008-0000-2000-00002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9" name="179 CuadroTexto">
          <a:extLst>
            <a:ext uri="{FF2B5EF4-FFF2-40B4-BE49-F238E27FC236}">
              <a16:creationId xmlns:a16="http://schemas.microsoft.com/office/drawing/2014/main" id="{00000000-0008-0000-2000-00002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0" name="180 CuadroTexto">
          <a:extLst>
            <a:ext uri="{FF2B5EF4-FFF2-40B4-BE49-F238E27FC236}">
              <a16:creationId xmlns:a16="http://schemas.microsoft.com/office/drawing/2014/main" id="{00000000-0008-0000-2000-00002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1" name="181 CuadroTexto">
          <a:extLst>
            <a:ext uri="{FF2B5EF4-FFF2-40B4-BE49-F238E27FC236}">
              <a16:creationId xmlns:a16="http://schemas.microsoft.com/office/drawing/2014/main" id="{00000000-0008-0000-2000-00002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2" name="182 CuadroTexto">
          <a:extLst>
            <a:ext uri="{FF2B5EF4-FFF2-40B4-BE49-F238E27FC236}">
              <a16:creationId xmlns:a16="http://schemas.microsoft.com/office/drawing/2014/main" id="{00000000-0008-0000-2000-00002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3" name="183 CuadroTexto">
          <a:extLst>
            <a:ext uri="{FF2B5EF4-FFF2-40B4-BE49-F238E27FC236}">
              <a16:creationId xmlns:a16="http://schemas.microsoft.com/office/drawing/2014/main" id="{00000000-0008-0000-2000-00002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4" name="184 CuadroTexto">
          <a:extLst>
            <a:ext uri="{FF2B5EF4-FFF2-40B4-BE49-F238E27FC236}">
              <a16:creationId xmlns:a16="http://schemas.microsoft.com/office/drawing/2014/main" id="{00000000-0008-0000-2000-00002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5" name="185 CuadroTexto">
          <a:extLst>
            <a:ext uri="{FF2B5EF4-FFF2-40B4-BE49-F238E27FC236}">
              <a16:creationId xmlns:a16="http://schemas.microsoft.com/office/drawing/2014/main" id="{00000000-0008-0000-2000-00002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6" name="186 CuadroTexto">
          <a:extLst>
            <a:ext uri="{FF2B5EF4-FFF2-40B4-BE49-F238E27FC236}">
              <a16:creationId xmlns:a16="http://schemas.microsoft.com/office/drawing/2014/main" id="{00000000-0008-0000-2000-00002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7" name="187 CuadroTexto">
          <a:extLst>
            <a:ext uri="{FF2B5EF4-FFF2-40B4-BE49-F238E27FC236}">
              <a16:creationId xmlns:a16="http://schemas.microsoft.com/office/drawing/2014/main" id="{00000000-0008-0000-2000-00002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8" name="188 CuadroTexto">
          <a:extLst>
            <a:ext uri="{FF2B5EF4-FFF2-40B4-BE49-F238E27FC236}">
              <a16:creationId xmlns:a16="http://schemas.microsoft.com/office/drawing/2014/main" id="{00000000-0008-0000-2000-00002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9" name="189 CuadroTexto">
          <a:extLst>
            <a:ext uri="{FF2B5EF4-FFF2-40B4-BE49-F238E27FC236}">
              <a16:creationId xmlns:a16="http://schemas.microsoft.com/office/drawing/2014/main" id="{00000000-0008-0000-2000-00002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0" name="190 CuadroTexto">
          <a:extLst>
            <a:ext uri="{FF2B5EF4-FFF2-40B4-BE49-F238E27FC236}">
              <a16:creationId xmlns:a16="http://schemas.microsoft.com/office/drawing/2014/main" id="{00000000-0008-0000-2000-00002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1" name="191 CuadroTexto">
          <a:extLst>
            <a:ext uri="{FF2B5EF4-FFF2-40B4-BE49-F238E27FC236}">
              <a16:creationId xmlns:a16="http://schemas.microsoft.com/office/drawing/2014/main" id="{00000000-0008-0000-2000-00002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2" name="192 CuadroTexto">
          <a:extLst>
            <a:ext uri="{FF2B5EF4-FFF2-40B4-BE49-F238E27FC236}">
              <a16:creationId xmlns:a16="http://schemas.microsoft.com/office/drawing/2014/main" id="{00000000-0008-0000-2000-00002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3" name="193 CuadroTexto">
          <a:extLst>
            <a:ext uri="{FF2B5EF4-FFF2-40B4-BE49-F238E27FC236}">
              <a16:creationId xmlns:a16="http://schemas.microsoft.com/office/drawing/2014/main" id="{00000000-0008-0000-2000-00002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4" name="194 CuadroTexto">
          <a:extLst>
            <a:ext uri="{FF2B5EF4-FFF2-40B4-BE49-F238E27FC236}">
              <a16:creationId xmlns:a16="http://schemas.microsoft.com/office/drawing/2014/main" id="{00000000-0008-0000-2000-00003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5" name="195 CuadroTexto">
          <a:extLst>
            <a:ext uri="{FF2B5EF4-FFF2-40B4-BE49-F238E27FC236}">
              <a16:creationId xmlns:a16="http://schemas.microsoft.com/office/drawing/2014/main" id="{00000000-0008-0000-2000-00003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6" name="196 CuadroTexto">
          <a:extLst>
            <a:ext uri="{FF2B5EF4-FFF2-40B4-BE49-F238E27FC236}">
              <a16:creationId xmlns:a16="http://schemas.microsoft.com/office/drawing/2014/main" id="{00000000-0008-0000-2000-00003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7" name="197 CuadroTexto">
          <a:extLst>
            <a:ext uri="{FF2B5EF4-FFF2-40B4-BE49-F238E27FC236}">
              <a16:creationId xmlns:a16="http://schemas.microsoft.com/office/drawing/2014/main" id="{00000000-0008-0000-2000-00003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8" name="198 CuadroTexto">
          <a:extLst>
            <a:ext uri="{FF2B5EF4-FFF2-40B4-BE49-F238E27FC236}">
              <a16:creationId xmlns:a16="http://schemas.microsoft.com/office/drawing/2014/main" id="{00000000-0008-0000-2000-00003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9" name="199 CuadroTexto">
          <a:extLst>
            <a:ext uri="{FF2B5EF4-FFF2-40B4-BE49-F238E27FC236}">
              <a16:creationId xmlns:a16="http://schemas.microsoft.com/office/drawing/2014/main" id="{00000000-0008-0000-2000-00003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0" name="200 CuadroTexto">
          <a:extLst>
            <a:ext uri="{FF2B5EF4-FFF2-40B4-BE49-F238E27FC236}">
              <a16:creationId xmlns:a16="http://schemas.microsoft.com/office/drawing/2014/main" id="{00000000-0008-0000-2000-00003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1" name="201 CuadroTexto">
          <a:extLst>
            <a:ext uri="{FF2B5EF4-FFF2-40B4-BE49-F238E27FC236}">
              <a16:creationId xmlns:a16="http://schemas.microsoft.com/office/drawing/2014/main" id="{00000000-0008-0000-2000-00003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2" name="202 CuadroTexto">
          <a:extLst>
            <a:ext uri="{FF2B5EF4-FFF2-40B4-BE49-F238E27FC236}">
              <a16:creationId xmlns:a16="http://schemas.microsoft.com/office/drawing/2014/main" id="{00000000-0008-0000-2000-00003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3" name="203 CuadroTexto">
          <a:extLst>
            <a:ext uri="{FF2B5EF4-FFF2-40B4-BE49-F238E27FC236}">
              <a16:creationId xmlns:a16="http://schemas.microsoft.com/office/drawing/2014/main" id="{00000000-0008-0000-2000-00003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4" name="204 CuadroTexto">
          <a:extLst>
            <a:ext uri="{FF2B5EF4-FFF2-40B4-BE49-F238E27FC236}">
              <a16:creationId xmlns:a16="http://schemas.microsoft.com/office/drawing/2014/main" id="{00000000-0008-0000-2000-00003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5" name="205 CuadroTexto">
          <a:extLst>
            <a:ext uri="{FF2B5EF4-FFF2-40B4-BE49-F238E27FC236}">
              <a16:creationId xmlns:a16="http://schemas.microsoft.com/office/drawing/2014/main" id="{00000000-0008-0000-2000-00003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6" name="206 CuadroTexto">
          <a:extLst>
            <a:ext uri="{FF2B5EF4-FFF2-40B4-BE49-F238E27FC236}">
              <a16:creationId xmlns:a16="http://schemas.microsoft.com/office/drawing/2014/main" id="{00000000-0008-0000-2000-00003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7" name="207 CuadroTexto">
          <a:extLst>
            <a:ext uri="{FF2B5EF4-FFF2-40B4-BE49-F238E27FC236}">
              <a16:creationId xmlns:a16="http://schemas.microsoft.com/office/drawing/2014/main" id="{00000000-0008-0000-2000-00003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8" name="208 CuadroTexto">
          <a:extLst>
            <a:ext uri="{FF2B5EF4-FFF2-40B4-BE49-F238E27FC236}">
              <a16:creationId xmlns:a16="http://schemas.microsoft.com/office/drawing/2014/main" id="{00000000-0008-0000-2000-00003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9" name="209 CuadroTexto">
          <a:extLst>
            <a:ext uri="{FF2B5EF4-FFF2-40B4-BE49-F238E27FC236}">
              <a16:creationId xmlns:a16="http://schemas.microsoft.com/office/drawing/2014/main" id="{00000000-0008-0000-2000-00003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0" name="210 CuadroTexto">
          <a:extLst>
            <a:ext uri="{FF2B5EF4-FFF2-40B4-BE49-F238E27FC236}">
              <a16:creationId xmlns:a16="http://schemas.microsoft.com/office/drawing/2014/main" id="{00000000-0008-0000-2000-00004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1" name="211 CuadroTexto">
          <a:extLst>
            <a:ext uri="{FF2B5EF4-FFF2-40B4-BE49-F238E27FC236}">
              <a16:creationId xmlns:a16="http://schemas.microsoft.com/office/drawing/2014/main" id="{00000000-0008-0000-2000-00004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2" name="212 CuadroTexto">
          <a:extLst>
            <a:ext uri="{FF2B5EF4-FFF2-40B4-BE49-F238E27FC236}">
              <a16:creationId xmlns:a16="http://schemas.microsoft.com/office/drawing/2014/main" id="{00000000-0008-0000-2000-00004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3" name="213 CuadroTexto">
          <a:extLst>
            <a:ext uri="{FF2B5EF4-FFF2-40B4-BE49-F238E27FC236}">
              <a16:creationId xmlns:a16="http://schemas.microsoft.com/office/drawing/2014/main" id="{00000000-0008-0000-2000-00004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4" name="214 CuadroTexto">
          <a:extLst>
            <a:ext uri="{FF2B5EF4-FFF2-40B4-BE49-F238E27FC236}">
              <a16:creationId xmlns:a16="http://schemas.microsoft.com/office/drawing/2014/main" id="{00000000-0008-0000-2000-00004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5" name="215 CuadroTexto">
          <a:extLst>
            <a:ext uri="{FF2B5EF4-FFF2-40B4-BE49-F238E27FC236}">
              <a16:creationId xmlns:a16="http://schemas.microsoft.com/office/drawing/2014/main" id="{00000000-0008-0000-2000-00004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6" name="216 CuadroTexto">
          <a:extLst>
            <a:ext uri="{FF2B5EF4-FFF2-40B4-BE49-F238E27FC236}">
              <a16:creationId xmlns:a16="http://schemas.microsoft.com/office/drawing/2014/main" id="{00000000-0008-0000-2000-00004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7" name="217 CuadroTexto">
          <a:extLst>
            <a:ext uri="{FF2B5EF4-FFF2-40B4-BE49-F238E27FC236}">
              <a16:creationId xmlns:a16="http://schemas.microsoft.com/office/drawing/2014/main" id="{00000000-0008-0000-2000-00004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8" name="218 CuadroTexto">
          <a:extLst>
            <a:ext uri="{FF2B5EF4-FFF2-40B4-BE49-F238E27FC236}">
              <a16:creationId xmlns:a16="http://schemas.microsoft.com/office/drawing/2014/main" id="{00000000-0008-0000-2000-00004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9" name="219 CuadroTexto">
          <a:extLst>
            <a:ext uri="{FF2B5EF4-FFF2-40B4-BE49-F238E27FC236}">
              <a16:creationId xmlns:a16="http://schemas.microsoft.com/office/drawing/2014/main" id="{00000000-0008-0000-2000-00004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0" name="220 CuadroTexto">
          <a:extLst>
            <a:ext uri="{FF2B5EF4-FFF2-40B4-BE49-F238E27FC236}">
              <a16:creationId xmlns:a16="http://schemas.microsoft.com/office/drawing/2014/main" id="{00000000-0008-0000-2000-00004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1" name="221 CuadroTexto">
          <a:extLst>
            <a:ext uri="{FF2B5EF4-FFF2-40B4-BE49-F238E27FC236}">
              <a16:creationId xmlns:a16="http://schemas.microsoft.com/office/drawing/2014/main" id="{00000000-0008-0000-2000-00004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2" name="222 CuadroTexto">
          <a:extLst>
            <a:ext uri="{FF2B5EF4-FFF2-40B4-BE49-F238E27FC236}">
              <a16:creationId xmlns:a16="http://schemas.microsoft.com/office/drawing/2014/main" id="{00000000-0008-0000-2000-00004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3" name="223 CuadroTexto">
          <a:extLst>
            <a:ext uri="{FF2B5EF4-FFF2-40B4-BE49-F238E27FC236}">
              <a16:creationId xmlns:a16="http://schemas.microsoft.com/office/drawing/2014/main" id="{00000000-0008-0000-2000-00004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4" name="224 CuadroTexto">
          <a:extLst>
            <a:ext uri="{FF2B5EF4-FFF2-40B4-BE49-F238E27FC236}">
              <a16:creationId xmlns:a16="http://schemas.microsoft.com/office/drawing/2014/main" id="{00000000-0008-0000-2000-00004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5" name="225 CuadroTexto">
          <a:extLst>
            <a:ext uri="{FF2B5EF4-FFF2-40B4-BE49-F238E27FC236}">
              <a16:creationId xmlns:a16="http://schemas.microsoft.com/office/drawing/2014/main" id="{00000000-0008-0000-2000-00004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6" name="226 CuadroTexto">
          <a:extLst>
            <a:ext uri="{FF2B5EF4-FFF2-40B4-BE49-F238E27FC236}">
              <a16:creationId xmlns:a16="http://schemas.microsoft.com/office/drawing/2014/main" id="{00000000-0008-0000-2000-00005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7" name="227 CuadroTexto">
          <a:extLst>
            <a:ext uri="{FF2B5EF4-FFF2-40B4-BE49-F238E27FC236}">
              <a16:creationId xmlns:a16="http://schemas.microsoft.com/office/drawing/2014/main" id="{00000000-0008-0000-2000-00005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8" name="228 CuadroTexto">
          <a:extLst>
            <a:ext uri="{FF2B5EF4-FFF2-40B4-BE49-F238E27FC236}">
              <a16:creationId xmlns:a16="http://schemas.microsoft.com/office/drawing/2014/main" id="{00000000-0008-0000-2000-00005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9" name="229 CuadroTexto">
          <a:extLst>
            <a:ext uri="{FF2B5EF4-FFF2-40B4-BE49-F238E27FC236}">
              <a16:creationId xmlns:a16="http://schemas.microsoft.com/office/drawing/2014/main" id="{00000000-0008-0000-2000-00005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0" name="230 CuadroTexto">
          <a:extLst>
            <a:ext uri="{FF2B5EF4-FFF2-40B4-BE49-F238E27FC236}">
              <a16:creationId xmlns:a16="http://schemas.microsoft.com/office/drawing/2014/main" id="{00000000-0008-0000-2000-00005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1" name="231 CuadroTexto">
          <a:extLst>
            <a:ext uri="{FF2B5EF4-FFF2-40B4-BE49-F238E27FC236}">
              <a16:creationId xmlns:a16="http://schemas.microsoft.com/office/drawing/2014/main" id="{00000000-0008-0000-2000-00005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2" name="232 CuadroTexto">
          <a:extLst>
            <a:ext uri="{FF2B5EF4-FFF2-40B4-BE49-F238E27FC236}">
              <a16:creationId xmlns:a16="http://schemas.microsoft.com/office/drawing/2014/main" id="{00000000-0008-0000-2000-00005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3" name="233 CuadroTexto">
          <a:extLst>
            <a:ext uri="{FF2B5EF4-FFF2-40B4-BE49-F238E27FC236}">
              <a16:creationId xmlns:a16="http://schemas.microsoft.com/office/drawing/2014/main" id="{00000000-0008-0000-2000-00005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4" name="234 CuadroTexto">
          <a:extLst>
            <a:ext uri="{FF2B5EF4-FFF2-40B4-BE49-F238E27FC236}">
              <a16:creationId xmlns:a16="http://schemas.microsoft.com/office/drawing/2014/main" id="{00000000-0008-0000-2000-00005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5" name="235 CuadroTexto">
          <a:extLst>
            <a:ext uri="{FF2B5EF4-FFF2-40B4-BE49-F238E27FC236}">
              <a16:creationId xmlns:a16="http://schemas.microsoft.com/office/drawing/2014/main" id="{00000000-0008-0000-2000-00005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6" name="236 CuadroTexto">
          <a:extLst>
            <a:ext uri="{FF2B5EF4-FFF2-40B4-BE49-F238E27FC236}">
              <a16:creationId xmlns:a16="http://schemas.microsoft.com/office/drawing/2014/main" id="{00000000-0008-0000-2000-00005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7" name="237 CuadroTexto">
          <a:extLst>
            <a:ext uri="{FF2B5EF4-FFF2-40B4-BE49-F238E27FC236}">
              <a16:creationId xmlns:a16="http://schemas.microsoft.com/office/drawing/2014/main" id="{00000000-0008-0000-2000-00005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8" name="238 CuadroTexto">
          <a:extLst>
            <a:ext uri="{FF2B5EF4-FFF2-40B4-BE49-F238E27FC236}">
              <a16:creationId xmlns:a16="http://schemas.microsoft.com/office/drawing/2014/main" id="{00000000-0008-0000-2000-00005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9" name="239 CuadroTexto">
          <a:extLst>
            <a:ext uri="{FF2B5EF4-FFF2-40B4-BE49-F238E27FC236}">
              <a16:creationId xmlns:a16="http://schemas.microsoft.com/office/drawing/2014/main" id="{00000000-0008-0000-2000-00005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0" name="240 CuadroTexto">
          <a:extLst>
            <a:ext uri="{FF2B5EF4-FFF2-40B4-BE49-F238E27FC236}">
              <a16:creationId xmlns:a16="http://schemas.microsoft.com/office/drawing/2014/main" id="{00000000-0008-0000-2000-00005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1" name="241 CuadroTexto">
          <a:extLst>
            <a:ext uri="{FF2B5EF4-FFF2-40B4-BE49-F238E27FC236}">
              <a16:creationId xmlns:a16="http://schemas.microsoft.com/office/drawing/2014/main" id="{00000000-0008-0000-2000-00005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2" name="242 CuadroTexto">
          <a:extLst>
            <a:ext uri="{FF2B5EF4-FFF2-40B4-BE49-F238E27FC236}">
              <a16:creationId xmlns:a16="http://schemas.microsoft.com/office/drawing/2014/main" id="{00000000-0008-0000-2000-00006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3" name="243 CuadroTexto">
          <a:extLst>
            <a:ext uri="{FF2B5EF4-FFF2-40B4-BE49-F238E27FC236}">
              <a16:creationId xmlns:a16="http://schemas.microsoft.com/office/drawing/2014/main" id="{00000000-0008-0000-2000-00006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4" name="244 CuadroTexto">
          <a:extLst>
            <a:ext uri="{FF2B5EF4-FFF2-40B4-BE49-F238E27FC236}">
              <a16:creationId xmlns:a16="http://schemas.microsoft.com/office/drawing/2014/main" id="{00000000-0008-0000-2000-00006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5" name="245 CuadroTexto">
          <a:extLst>
            <a:ext uri="{FF2B5EF4-FFF2-40B4-BE49-F238E27FC236}">
              <a16:creationId xmlns:a16="http://schemas.microsoft.com/office/drawing/2014/main" id="{00000000-0008-0000-2000-00006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6" name="246 CuadroTexto">
          <a:extLst>
            <a:ext uri="{FF2B5EF4-FFF2-40B4-BE49-F238E27FC236}">
              <a16:creationId xmlns:a16="http://schemas.microsoft.com/office/drawing/2014/main" id="{00000000-0008-0000-2000-00006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7" name="247 CuadroTexto">
          <a:extLst>
            <a:ext uri="{FF2B5EF4-FFF2-40B4-BE49-F238E27FC236}">
              <a16:creationId xmlns:a16="http://schemas.microsoft.com/office/drawing/2014/main" id="{00000000-0008-0000-2000-00006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8" name="248 CuadroTexto">
          <a:extLst>
            <a:ext uri="{FF2B5EF4-FFF2-40B4-BE49-F238E27FC236}">
              <a16:creationId xmlns:a16="http://schemas.microsoft.com/office/drawing/2014/main" id="{00000000-0008-0000-2000-00006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9" name="249 CuadroTexto">
          <a:extLst>
            <a:ext uri="{FF2B5EF4-FFF2-40B4-BE49-F238E27FC236}">
              <a16:creationId xmlns:a16="http://schemas.microsoft.com/office/drawing/2014/main" id="{00000000-0008-0000-2000-00006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0" name="250 CuadroTexto">
          <a:extLst>
            <a:ext uri="{FF2B5EF4-FFF2-40B4-BE49-F238E27FC236}">
              <a16:creationId xmlns:a16="http://schemas.microsoft.com/office/drawing/2014/main" id="{00000000-0008-0000-2000-00006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1" name="251 CuadroTexto">
          <a:extLst>
            <a:ext uri="{FF2B5EF4-FFF2-40B4-BE49-F238E27FC236}">
              <a16:creationId xmlns:a16="http://schemas.microsoft.com/office/drawing/2014/main" id="{00000000-0008-0000-2000-00006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2" name="252 CuadroTexto">
          <a:extLst>
            <a:ext uri="{FF2B5EF4-FFF2-40B4-BE49-F238E27FC236}">
              <a16:creationId xmlns:a16="http://schemas.microsoft.com/office/drawing/2014/main" id="{00000000-0008-0000-2000-00006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3" name="253 CuadroTexto">
          <a:extLst>
            <a:ext uri="{FF2B5EF4-FFF2-40B4-BE49-F238E27FC236}">
              <a16:creationId xmlns:a16="http://schemas.microsoft.com/office/drawing/2014/main" id="{00000000-0008-0000-2000-00006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4" name="254 CuadroTexto">
          <a:extLst>
            <a:ext uri="{FF2B5EF4-FFF2-40B4-BE49-F238E27FC236}">
              <a16:creationId xmlns:a16="http://schemas.microsoft.com/office/drawing/2014/main" id="{00000000-0008-0000-2000-00006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5" name="255 CuadroTexto">
          <a:extLst>
            <a:ext uri="{FF2B5EF4-FFF2-40B4-BE49-F238E27FC236}">
              <a16:creationId xmlns:a16="http://schemas.microsoft.com/office/drawing/2014/main" id="{00000000-0008-0000-2000-00006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6" name="256 CuadroTexto">
          <a:extLst>
            <a:ext uri="{FF2B5EF4-FFF2-40B4-BE49-F238E27FC236}">
              <a16:creationId xmlns:a16="http://schemas.microsoft.com/office/drawing/2014/main" id="{00000000-0008-0000-2000-00006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7" name="257 CuadroTexto">
          <a:extLst>
            <a:ext uri="{FF2B5EF4-FFF2-40B4-BE49-F238E27FC236}">
              <a16:creationId xmlns:a16="http://schemas.microsoft.com/office/drawing/2014/main" id="{00000000-0008-0000-2000-00006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8" name="258 CuadroTexto">
          <a:extLst>
            <a:ext uri="{FF2B5EF4-FFF2-40B4-BE49-F238E27FC236}">
              <a16:creationId xmlns:a16="http://schemas.microsoft.com/office/drawing/2014/main" id="{00000000-0008-0000-2000-00007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9" name="259 CuadroTexto">
          <a:extLst>
            <a:ext uri="{FF2B5EF4-FFF2-40B4-BE49-F238E27FC236}">
              <a16:creationId xmlns:a16="http://schemas.microsoft.com/office/drawing/2014/main" id="{00000000-0008-0000-2000-00007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0" name="260 CuadroTexto">
          <a:extLst>
            <a:ext uri="{FF2B5EF4-FFF2-40B4-BE49-F238E27FC236}">
              <a16:creationId xmlns:a16="http://schemas.microsoft.com/office/drawing/2014/main" id="{00000000-0008-0000-2000-00007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1" name="261 CuadroTexto">
          <a:extLst>
            <a:ext uri="{FF2B5EF4-FFF2-40B4-BE49-F238E27FC236}">
              <a16:creationId xmlns:a16="http://schemas.microsoft.com/office/drawing/2014/main" id="{00000000-0008-0000-2000-00007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2" name="262 CuadroTexto">
          <a:extLst>
            <a:ext uri="{FF2B5EF4-FFF2-40B4-BE49-F238E27FC236}">
              <a16:creationId xmlns:a16="http://schemas.microsoft.com/office/drawing/2014/main" id="{00000000-0008-0000-2000-00007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3" name="263 CuadroTexto">
          <a:extLst>
            <a:ext uri="{FF2B5EF4-FFF2-40B4-BE49-F238E27FC236}">
              <a16:creationId xmlns:a16="http://schemas.microsoft.com/office/drawing/2014/main" id="{00000000-0008-0000-2000-00007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4" name="264 CuadroTexto">
          <a:extLst>
            <a:ext uri="{FF2B5EF4-FFF2-40B4-BE49-F238E27FC236}">
              <a16:creationId xmlns:a16="http://schemas.microsoft.com/office/drawing/2014/main" id="{00000000-0008-0000-2000-00007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5" name="265 CuadroTexto">
          <a:extLst>
            <a:ext uri="{FF2B5EF4-FFF2-40B4-BE49-F238E27FC236}">
              <a16:creationId xmlns:a16="http://schemas.microsoft.com/office/drawing/2014/main" id="{00000000-0008-0000-2000-00007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6" name="266 CuadroTexto">
          <a:extLst>
            <a:ext uri="{FF2B5EF4-FFF2-40B4-BE49-F238E27FC236}">
              <a16:creationId xmlns:a16="http://schemas.microsoft.com/office/drawing/2014/main" id="{00000000-0008-0000-2000-00007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7" name="267 CuadroTexto">
          <a:extLst>
            <a:ext uri="{FF2B5EF4-FFF2-40B4-BE49-F238E27FC236}">
              <a16:creationId xmlns:a16="http://schemas.microsoft.com/office/drawing/2014/main" id="{00000000-0008-0000-2000-00007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658" name="268 CuadroTexto">
          <a:extLst>
            <a:ext uri="{FF2B5EF4-FFF2-40B4-BE49-F238E27FC236}">
              <a16:creationId xmlns:a16="http://schemas.microsoft.com/office/drawing/2014/main" id="{00000000-0008-0000-2000-00007A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59" name="269 CuadroTexto">
          <a:extLst>
            <a:ext uri="{FF2B5EF4-FFF2-40B4-BE49-F238E27FC236}">
              <a16:creationId xmlns:a16="http://schemas.microsoft.com/office/drawing/2014/main" id="{00000000-0008-0000-2000-00007B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0" name="270 CuadroTexto">
          <a:extLst>
            <a:ext uri="{FF2B5EF4-FFF2-40B4-BE49-F238E27FC236}">
              <a16:creationId xmlns:a16="http://schemas.microsoft.com/office/drawing/2014/main" id="{00000000-0008-0000-2000-00007C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1" name="271 CuadroTexto">
          <a:extLst>
            <a:ext uri="{FF2B5EF4-FFF2-40B4-BE49-F238E27FC236}">
              <a16:creationId xmlns:a16="http://schemas.microsoft.com/office/drawing/2014/main" id="{00000000-0008-0000-2000-00007D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2" name="272 CuadroTexto">
          <a:extLst>
            <a:ext uri="{FF2B5EF4-FFF2-40B4-BE49-F238E27FC236}">
              <a16:creationId xmlns:a16="http://schemas.microsoft.com/office/drawing/2014/main" id="{00000000-0008-0000-2000-00007E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3" name="273 CuadroTexto">
          <a:extLst>
            <a:ext uri="{FF2B5EF4-FFF2-40B4-BE49-F238E27FC236}">
              <a16:creationId xmlns:a16="http://schemas.microsoft.com/office/drawing/2014/main" id="{00000000-0008-0000-2000-00007F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4" name="274 CuadroTexto">
          <a:extLst>
            <a:ext uri="{FF2B5EF4-FFF2-40B4-BE49-F238E27FC236}">
              <a16:creationId xmlns:a16="http://schemas.microsoft.com/office/drawing/2014/main" id="{00000000-0008-0000-2000-000080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5" name="275 CuadroTexto">
          <a:extLst>
            <a:ext uri="{FF2B5EF4-FFF2-40B4-BE49-F238E27FC236}">
              <a16:creationId xmlns:a16="http://schemas.microsoft.com/office/drawing/2014/main" id="{00000000-0008-0000-2000-000081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6" name="276 CuadroTexto">
          <a:extLst>
            <a:ext uri="{FF2B5EF4-FFF2-40B4-BE49-F238E27FC236}">
              <a16:creationId xmlns:a16="http://schemas.microsoft.com/office/drawing/2014/main" id="{00000000-0008-0000-2000-000082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7" name="277 CuadroTexto">
          <a:extLst>
            <a:ext uri="{FF2B5EF4-FFF2-40B4-BE49-F238E27FC236}">
              <a16:creationId xmlns:a16="http://schemas.microsoft.com/office/drawing/2014/main" id="{00000000-0008-0000-2000-000083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8" name="278 CuadroTexto">
          <a:extLst>
            <a:ext uri="{FF2B5EF4-FFF2-40B4-BE49-F238E27FC236}">
              <a16:creationId xmlns:a16="http://schemas.microsoft.com/office/drawing/2014/main" id="{00000000-0008-0000-2000-000084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9" name="279 CuadroTexto">
          <a:extLst>
            <a:ext uri="{FF2B5EF4-FFF2-40B4-BE49-F238E27FC236}">
              <a16:creationId xmlns:a16="http://schemas.microsoft.com/office/drawing/2014/main" id="{00000000-0008-0000-2000-000085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0" name="280 CuadroTexto">
          <a:extLst>
            <a:ext uri="{FF2B5EF4-FFF2-40B4-BE49-F238E27FC236}">
              <a16:creationId xmlns:a16="http://schemas.microsoft.com/office/drawing/2014/main" id="{00000000-0008-0000-2000-000086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1" name="281 CuadroTexto">
          <a:extLst>
            <a:ext uri="{FF2B5EF4-FFF2-40B4-BE49-F238E27FC236}">
              <a16:creationId xmlns:a16="http://schemas.microsoft.com/office/drawing/2014/main" id="{00000000-0008-0000-2000-000087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2" name="282 CuadroTexto">
          <a:extLst>
            <a:ext uri="{FF2B5EF4-FFF2-40B4-BE49-F238E27FC236}">
              <a16:creationId xmlns:a16="http://schemas.microsoft.com/office/drawing/2014/main" id="{00000000-0008-0000-2000-000088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3" name="283 CuadroTexto">
          <a:extLst>
            <a:ext uri="{FF2B5EF4-FFF2-40B4-BE49-F238E27FC236}">
              <a16:creationId xmlns:a16="http://schemas.microsoft.com/office/drawing/2014/main" id="{00000000-0008-0000-2000-000089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4" name="284 CuadroTexto">
          <a:extLst>
            <a:ext uri="{FF2B5EF4-FFF2-40B4-BE49-F238E27FC236}">
              <a16:creationId xmlns:a16="http://schemas.microsoft.com/office/drawing/2014/main" id="{00000000-0008-0000-2000-00008A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675" name="285 CuadroTexto">
          <a:extLst>
            <a:ext uri="{FF2B5EF4-FFF2-40B4-BE49-F238E27FC236}">
              <a16:creationId xmlns:a16="http://schemas.microsoft.com/office/drawing/2014/main" id="{00000000-0008-0000-2000-00008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6" name="286 CuadroTexto">
          <a:extLst>
            <a:ext uri="{FF2B5EF4-FFF2-40B4-BE49-F238E27FC236}">
              <a16:creationId xmlns:a16="http://schemas.microsoft.com/office/drawing/2014/main" id="{00000000-0008-0000-2000-00008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7" name="287 CuadroTexto">
          <a:extLst>
            <a:ext uri="{FF2B5EF4-FFF2-40B4-BE49-F238E27FC236}">
              <a16:creationId xmlns:a16="http://schemas.microsoft.com/office/drawing/2014/main" id="{00000000-0008-0000-2000-00008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8" name="288 CuadroTexto">
          <a:extLst>
            <a:ext uri="{FF2B5EF4-FFF2-40B4-BE49-F238E27FC236}">
              <a16:creationId xmlns:a16="http://schemas.microsoft.com/office/drawing/2014/main" id="{00000000-0008-0000-2000-00008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9" name="289 CuadroTexto">
          <a:extLst>
            <a:ext uri="{FF2B5EF4-FFF2-40B4-BE49-F238E27FC236}">
              <a16:creationId xmlns:a16="http://schemas.microsoft.com/office/drawing/2014/main" id="{00000000-0008-0000-2000-00008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0" name="290 CuadroTexto">
          <a:extLst>
            <a:ext uri="{FF2B5EF4-FFF2-40B4-BE49-F238E27FC236}">
              <a16:creationId xmlns:a16="http://schemas.microsoft.com/office/drawing/2014/main" id="{00000000-0008-0000-2000-00009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1" name="291 CuadroTexto">
          <a:extLst>
            <a:ext uri="{FF2B5EF4-FFF2-40B4-BE49-F238E27FC236}">
              <a16:creationId xmlns:a16="http://schemas.microsoft.com/office/drawing/2014/main" id="{00000000-0008-0000-2000-00009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2" name="292 CuadroTexto">
          <a:extLst>
            <a:ext uri="{FF2B5EF4-FFF2-40B4-BE49-F238E27FC236}">
              <a16:creationId xmlns:a16="http://schemas.microsoft.com/office/drawing/2014/main" id="{00000000-0008-0000-2000-00009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3" name="293 CuadroTexto">
          <a:extLst>
            <a:ext uri="{FF2B5EF4-FFF2-40B4-BE49-F238E27FC236}">
              <a16:creationId xmlns:a16="http://schemas.microsoft.com/office/drawing/2014/main" id="{00000000-0008-0000-2000-00009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4" name="294 CuadroTexto">
          <a:extLst>
            <a:ext uri="{FF2B5EF4-FFF2-40B4-BE49-F238E27FC236}">
              <a16:creationId xmlns:a16="http://schemas.microsoft.com/office/drawing/2014/main" id="{00000000-0008-0000-2000-00009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5" name="295 CuadroTexto">
          <a:extLst>
            <a:ext uri="{FF2B5EF4-FFF2-40B4-BE49-F238E27FC236}">
              <a16:creationId xmlns:a16="http://schemas.microsoft.com/office/drawing/2014/main" id="{00000000-0008-0000-2000-00009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6" name="296 CuadroTexto">
          <a:extLst>
            <a:ext uri="{FF2B5EF4-FFF2-40B4-BE49-F238E27FC236}">
              <a16:creationId xmlns:a16="http://schemas.microsoft.com/office/drawing/2014/main" id="{00000000-0008-0000-2000-00009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7" name="17 CuadroTexto">
          <a:extLst>
            <a:ext uri="{FF2B5EF4-FFF2-40B4-BE49-F238E27FC236}">
              <a16:creationId xmlns:a16="http://schemas.microsoft.com/office/drawing/2014/main" id="{00000000-0008-0000-2000-00009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688" name="90 CuadroTexto">
          <a:extLst>
            <a:ext uri="{FF2B5EF4-FFF2-40B4-BE49-F238E27FC236}">
              <a16:creationId xmlns:a16="http://schemas.microsoft.com/office/drawing/2014/main" id="{00000000-0008-0000-2000-000098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89" name="91 CuadroTexto">
          <a:extLst>
            <a:ext uri="{FF2B5EF4-FFF2-40B4-BE49-F238E27FC236}">
              <a16:creationId xmlns:a16="http://schemas.microsoft.com/office/drawing/2014/main" id="{00000000-0008-0000-2000-000099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0" name="92 CuadroTexto">
          <a:extLst>
            <a:ext uri="{FF2B5EF4-FFF2-40B4-BE49-F238E27FC236}">
              <a16:creationId xmlns:a16="http://schemas.microsoft.com/office/drawing/2014/main" id="{00000000-0008-0000-2000-00009A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1" name="93 CuadroTexto">
          <a:extLst>
            <a:ext uri="{FF2B5EF4-FFF2-40B4-BE49-F238E27FC236}">
              <a16:creationId xmlns:a16="http://schemas.microsoft.com/office/drawing/2014/main" id="{00000000-0008-0000-2000-00009B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2" name="94 CuadroTexto">
          <a:extLst>
            <a:ext uri="{FF2B5EF4-FFF2-40B4-BE49-F238E27FC236}">
              <a16:creationId xmlns:a16="http://schemas.microsoft.com/office/drawing/2014/main" id="{00000000-0008-0000-2000-00009C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3" name="95 CuadroTexto">
          <a:extLst>
            <a:ext uri="{FF2B5EF4-FFF2-40B4-BE49-F238E27FC236}">
              <a16:creationId xmlns:a16="http://schemas.microsoft.com/office/drawing/2014/main" id="{00000000-0008-0000-2000-00009D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4" name="96 CuadroTexto">
          <a:extLst>
            <a:ext uri="{FF2B5EF4-FFF2-40B4-BE49-F238E27FC236}">
              <a16:creationId xmlns:a16="http://schemas.microsoft.com/office/drawing/2014/main" id="{00000000-0008-0000-2000-00009E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5" name="97 CuadroTexto">
          <a:extLst>
            <a:ext uri="{FF2B5EF4-FFF2-40B4-BE49-F238E27FC236}">
              <a16:creationId xmlns:a16="http://schemas.microsoft.com/office/drawing/2014/main" id="{00000000-0008-0000-2000-00009F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6" name="98 CuadroTexto">
          <a:extLst>
            <a:ext uri="{FF2B5EF4-FFF2-40B4-BE49-F238E27FC236}">
              <a16:creationId xmlns:a16="http://schemas.microsoft.com/office/drawing/2014/main" id="{00000000-0008-0000-2000-0000A0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7" name="99 CuadroTexto">
          <a:extLst>
            <a:ext uri="{FF2B5EF4-FFF2-40B4-BE49-F238E27FC236}">
              <a16:creationId xmlns:a16="http://schemas.microsoft.com/office/drawing/2014/main" id="{00000000-0008-0000-2000-0000A1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8" name="100 CuadroTexto">
          <a:extLst>
            <a:ext uri="{FF2B5EF4-FFF2-40B4-BE49-F238E27FC236}">
              <a16:creationId xmlns:a16="http://schemas.microsoft.com/office/drawing/2014/main" id="{00000000-0008-0000-2000-0000A2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9" name="101 CuadroTexto">
          <a:extLst>
            <a:ext uri="{FF2B5EF4-FFF2-40B4-BE49-F238E27FC236}">
              <a16:creationId xmlns:a16="http://schemas.microsoft.com/office/drawing/2014/main" id="{00000000-0008-0000-2000-0000A3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700" name="118 CuadroTexto">
          <a:extLst>
            <a:ext uri="{FF2B5EF4-FFF2-40B4-BE49-F238E27FC236}">
              <a16:creationId xmlns:a16="http://schemas.microsoft.com/office/drawing/2014/main" id="{00000000-0008-0000-2000-0000A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1" name="119 CuadroTexto">
          <a:extLst>
            <a:ext uri="{FF2B5EF4-FFF2-40B4-BE49-F238E27FC236}">
              <a16:creationId xmlns:a16="http://schemas.microsoft.com/office/drawing/2014/main" id="{00000000-0008-0000-2000-0000A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2" name="120 CuadroTexto">
          <a:extLst>
            <a:ext uri="{FF2B5EF4-FFF2-40B4-BE49-F238E27FC236}">
              <a16:creationId xmlns:a16="http://schemas.microsoft.com/office/drawing/2014/main" id="{00000000-0008-0000-2000-0000A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3" name="121 CuadroTexto">
          <a:extLst>
            <a:ext uri="{FF2B5EF4-FFF2-40B4-BE49-F238E27FC236}">
              <a16:creationId xmlns:a16="http://schemas.microsoft.com/office/drawing/2014/main" id="{00000000-0008-0000-2000-0000A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4" name="122 CuadroTexto">
          <a:extLst>
            <a:ext uri="{FF2B5EF4-FFF2-40B4-BE49-F238E27FC236}">
              <a16:creationId xmlns:a16="http://schemas.microsoft.com/office/drawing/2014/main" id="{00000000-0008-0000-2000-0000A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5" name="123 CuadroTexto">
          <a:extLst>
            <a:ext uri="{FF2B5EF4-FFF2-40B4-BE49-F238E27FC236}">
              <a16:creationId xmlns:a16="http://schemas.microsoft.com/office/drawing/2014/main" id="{00000000-0008-0000-2000-0000A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6" name="124 CuadroTexto">
          <a:extLst>
            <a:ext uri="{FF2B5EF4-FFF2-40B4-BE49-F238E27FC236}">
              <a16:creationId xmlns:a16="http://schemas.microsoft.com/office/drawing/2014/main" id="{00000000-0008-0000-2000-0000A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7" name="125 CuadroTexto">
          <a:extLst>
            <a:ext uri="{FF2B5EF4-FFF2-40B4-BE49-F238E27FC236}">
              <a16:creationId xmlns:a16="http://schemas.microsoft.com/office/drawing/2014/main" id="{00000000-0008-0000-2000-0000A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8" name="143 CuadroTexto">
          <a:extLst>
            <a:ext uri="{FF2B5EF4-FFF2-40B4-BE49-F238E27FC236}">
              <a16:creationId xmlns:a16="http://schemas.microsoft.com/office/drawing/2014/main" id="{00000000-0008-0000-2000-0000A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9" name="144 CuadroTexto">
          <a:extLst>
            <a:ext uri="{FF2B5EF4-FFF2-40B4-BE49-F238E27FC236}">
              <a16:creationId xmlns:a16="http://schemas.microsoft.com/office/drawing/2014/main" id="{00000000-0008-0000-2000-0000A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0" name="145 CuadroTexto">
          <a:extLst>
            <a:ext uri="{FF2B5EF4-FFF2-40B4-BE49-F238E27FC236}">
              <a16:creationId xmlns:a16="http://schemas.microsoft.com/office/drawing/2014/main" id="{00000000-0008-0000-2000-0000A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1" name="146 CuadroTexto">
          <a:extLst>
            <a:ext uri="{FF2B5EF4-FFF2-40B4-BE49-F238E27FC236}">
              <a16:creationId xmlns:a16="http://schemas.microsoft.com/office/drawing/2014/main" id="{00000000-0008-0000-2000-0000A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2" name="147 CuadroTexto">
          <a:extLst>
            <a:ext uri="{FF2B5EF4-FFF2-40B4-BE49-F238E27FC236}">
              <a16:creationId xmlns:a16="http://schemas.microsoft.com/office/drawing/2014/main" id="{00000000-0008-0000-2000-0000B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3" name="148 CuadroTexto">
          <a:extLst>
            <a:ext uri="{FF2B5EF4-FFF2-40B4-BE49-F238E27FC236}">
              <a16:creationId xmlns:a16="http://schemas.microsoft.com/office/drawing/2014/main" id="{00000000-0008-0000-2000-0000B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4" name="149 CuadroTexto">
          <a:extLst>
            <a:ext uri="{FF2B5EF4-FFF2-40B4-BE49-F238E27FC236}">
              <a16:creationId xmlns:a16="http://schemas.microsoft.com/office/drawing/2014/main" id="{00000000-0008-0000-2000-0000B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5" name="150 CuadroTexto">
          <a:extLst>
            <a:ext uri="{FF2B5EF4-FFF2-40B4-BE49-F238E27FC236}">
              <a16:creationId xmlns:a16="http://schemas.microsoft.com/office/drawing/2014/main" id="{00000000-0008-0000-2000-0000B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6" name="151 CuadroTexto">
          <a:extLst>
            <a:ext uri="{FF2B5EF4-FFF2-40B4-BE49-F238E27FC236}">
              <a16:creationId xmlns:a16="http://schemas.microsoft.com/office/drawing/2014/main" id="{00000000-0008-0000-2000-0000B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7" name="152 CuadroTexto">
          <a:extLst>
            <a:ext uri="{FF2B5EF4-FFF2-40B4-BE49-F238E27FC236}">
              <a16:creationId xmlns:a16="http://schemas.microsoft.com/office/drawing/2014/main" id="{00000000-0008-0000-2000-0000B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8" name="153 CuadroTexto">
          <a:extLst>
            <a:ext uri="{FF2B5EF4-FFF2-40B4-BE49-F238E27FC236}">
              <a16:creationId xmlns:a16="http://schemas.microsoft.com/office/drawing/2014/main" id="{00000000-0008-0000-2000-0000B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9" name="154 CuadroTexto">
          <a:extLst>
            <a:ext uri="{FF2B5EF4-FFF2-40B4-BE49-F238E27FC236}">
              <a16:creationId xmlns:a16="http://schemas.microsoft.com/office/drawing/2014/main" id="{00000000-0008-0000-2000-0000B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0" name="155 CuadroTexto">
          <a:extLst>
            <a:ext uri="{FF2B5EF4-FFF2-40B4-BE49-F238E27FC236}">
              <a16:creationId xmlns:a16="http://schemas.microsoft.com/office/drawing/2014/main" id="{00000000-0008-0000-2000-0000B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1" name="156 CuadroTexto">
          <a:extLst>
            <a:ext uri="{FF2B5EF4-FFF2-40B4-BE49-F238E27FC236}">
              <a16:creationId xmlns:a16="http://schemas.microsoft.com/office/drawing/2014/main" id="{00000000-0008-0000-2000-0000B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2" name="157 CuadroTexto">
          <a:extLst>
            <a:ext uri="{FF2B5EF4-FFF2-40B4-BE49-F238E27FC236}">
              <a16:creationId xmlns:a16="http://schemas.microsoft.com/office/drawing/2014/main" id="{00000000-0008-0000-2000-0000B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3" name="158 CuadroTexto">
          <a:extLst>
            <a:ext uri="{FF2B5EF4-FFF2-40B4-BE49-F238E27FC236}">
              <a16:creationId xmlns:a16="http://schemas.microsoft.com/office/drawing/2014/main" id="{00000000-0008-0000-2000-0000B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4" name="159 CuadroTexto">
          <a:extLst>
            <a:ext uri="{FF2B5EF4-FFF2-40B4-BE49-F238E27FC236}">
              <a16:creationId xmlns:a16="http://schemas.microsoft.com/office/drawing/2014/main" id="{00000000-0008-0000-2000-0000B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5" name="160 CuadroTexto">
          <a:extLst>
            <a:ext uri="{FF2B5EF4-FFF2-40B4-BE49-F238E27FC236}">
              <a16:creationId xmlns:a16="http://schemas.microsoft.com/office/drawing/2014/main" id="{00000000-0008-0000-2000-0000B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6" name="161 CuadroTexto">
          <a:extLst>
            <a:ext uri="{FF2B5EF4-FFF2-40B4-BE49-F238E27FC236}">
              <a16:creationId xmlns:a16="http://schemas.microsoft.com/office/drawing/2014/main" id="{00000000-0008-0000-2000-0000B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7" name="162 CuadroTexto">
          <a:extLst>
            <a:ext uri="{FF2B5EF4-FFF2-40B4-BE49-F238E27FC236}">
              <a16:creationId xmlns:a16="http://schemas.microsoft.com/office/drawing/2014/main" id="{00000000-0008-0000-2000-0000B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8" name="163 CuadroTexto">
          <a:extLst>
            <a:ext uri="{FF2B5EF4-FFF2-40B4-BE49-F238E27FC236}">
              <a16:creationId xmlns:a16="http://schemas.microsoft.com/office/drawing/2014/main" id="{00000000-0008-0000-2000-0000C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9" name="164 CuadroTexto">
          <a:extLst>
            <a:ext uri="{FF2B5EF4-FFF2-40B4-BE49-F238E27FC236}">
              <a16:creationId xmlns:a16="http://schemas.microsoft.com/office/drawing/2014/main" id="{00000000-0008-0000-2000-0000C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0" name="165 CuadroTexto">
          <a:extLst>
            <a:ext uri="{FF2B5EF4-FFF2-40B4-BE49-F238E27FC236}">
              <a16:creationId xmlns:a16="http://schemas.microsoft.com/office/drawing/2014/main" id="{00000000-0008-0000-2000-0000C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1" name="166 CuadroTexto">
          <a:extLst>
            <a:ext uri="{FF2B5EF4-FFF2-40B4-BE49-F238E27FC236}">
              <a16:creationId xmlns:a16="http://schemas.microsoft.com/office/drawing/2014/main" id="{00000000-0008-0000-2000-0000C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2" name="167 CuadroTexto">
          <a:extLst>
            <a:ext uri="{FF2B5EF4-FFF2-40B4-BE49-F238E27FC236}">
              <a16:creationId xmlns:a16="http://schemas.microsoft.com/office/drawing/2014/main" id="{00000000-0008-0000-2000-0000C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3" name="168 CuadroTexto">
          <a:extLst>
            <a:ext uri="{FF2B5EF4-FFF2-40B4-BE49-F238E27FC236}">
              <a16:creationId xmlns:a16="http://schemas.microsoft.com/office/drawing/2014/main" id="{00000000-0008-0000-2000-0000C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4" name="169 CuadroTexto">
          <a:extLst>
            <a:ext uri="{FF2B5EF4-FFF2-40B4-BE49-F238E27FC236}">
              <a16:creationId xmlns:a16="http://schemas.microsoft.com/office/drawing/2014/main" id="{00000000-0008-0000-2000-0000C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5" name="170 CuadroTexto">
          <a:extLst>
            <a:ext uri="{FF2B5EF4-FFF2-40B4-BE49-F238E27FC236}">
              <a16:creationId xmlns:a16="http://schemas.microsoft.com/office/drawing/2014/main" id="{00000000-0008-0000-2000-0000C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6" name="171 CuadroTexto">
          <a:extLst>
            <a:ext uri="{FF2B5EF4-FFF2-40B4-BE49-F238E27FC236}">
              <a16:creationId xmlns:a16="http://schemas.microsoft.com/office/drawing/2014/main" id="{00000000-0008-0000-2000-0000C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7" name="172 CuadroTexto">
          <a:extLst>
            <a:ext uri="{FF2B5EF4-FFF2-40B4-BE49-F238E27FC236}">
              <a16:creationId xmlns:a16="http://schemas.microsoft.com/office/drawing/2014/main" id="{00000000-0008-0000-2000-0000C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8" name="173 CuadroTexto">
          <a:extLst>
            <a:ext uri="{FF2B5EF4-FFF2-40B4-BE49-F238E27FC236}">
              <a16:creationId xmlns:a16="http://schemas.microsoft.com/office/drawing/2014/main" id="{00000000-0008-0000-2000-0000C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9" name="174 CuadroTexto">
          <a:extLst>
            <a:ext uri="{FF2B5EF4-FFF2-40B4-BE49-F238E27FC236}">
              <a16:creationId xmlns:a16="http://schemas.microsoft.com/office/drawing/2014/main" id="{00000000-0008-0000-2000-0000C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0" name="175 CuadroTexto">
          <a:extLst>
            <a:ext uri="{FF2B5EF4-FFF2-40B4-BE49-F238E27FC236}">
              <a16:creationId xmlns:a16="http://schemas.microsoft.com/office/drawing/2014/main" id="{00000000-0008-0000-2000-0000C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1" name="176 CuadroTexto">
          <a:extLst>
            <a:ext uri="{FF2B5EF4-FFF2-40B4-BE49-F238E27FC236}">
              <a16:creationId xmlns:a16="http://schemas.microsoft.com/office/drawing/2014/main" id="{00000000-0008-0000-2000-0000C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2" name="177 CuadroTexto">
          <a:extLst>
            <a:ext uri="{FF2B5EF4-FFF2-40B4-BE49-F238E27FC236}">
              <a16:creationId xmlns:a16="http://schemas.microsoft.com/office/drawing/2014/main" id="{00000000-0008-0000-2000-0000C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3" name="178 CuadroTexto">
          <a:extLst>
            <a:ext uri="{FF2B5EF4-FFF2-40B4-BE49-F238E27FC236}">
              <a16:creationId xmlns:a16="http://schemas.microsoft.com/office/drawing/2014/main" id="{00000000-0008-0000-2000-0000C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4" name="179 CuadroTexto">
          <a:extLst>
            <a:ext uri="{FF2B5EF4-FFF2-40B4-BE49-F238E27FC236}">
              <a16:creationId xmlns:a16="http://schemas.microsoft.com/office/drawing/2014/main" id="{00000000-0008-0000-2000-0000D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5" name="180 CuadroTexto">
          <a:extLst>
            <a:ext uri="{FF2B5EF4-FFF2-40B4-BE49-F238E27FC236}">
              <a16:creationId xmlns:a16="http://schemas.microsoft.com/office/drawing/2014/main" id="{00000000-0008-0000-2000-0000D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6" name="181 CuadroTexto">
          <a:extLst>
            <a:ext uri="{FF2B5EF4-FFF2-40B4-BE49-F238E27FC236}">
              <a16:creationId xmlns:a16="http://schemas.microsoft.com/office/drawing/2014/main" id="{00000000-0008-0000-2000-0000D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7" name="182 CuadroTexto">
          <a:extLst>
            <a:ext uri="{FF2B5EF4-FFF2-40B4-BE49-F238E27FC236}">
              <a16:creationId xmlns:a16="http://schemas.microsoft.com/office/drawing/2014/main" id="{00000000-0008-0000-2000-0000D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8" name="183 CuadroTexto">
          <a:extLst>
            <a:ext uri="{FF2B5EF4-FFF2-40B4-BE49-F238E27FC236}">
              <a16:creationId xmlns:a16="http://schemas.microsoft.com/office/drawing/2014/main" id="{00000000-0008-0000-2000-0000D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9" name="184 CuadroTexto">
          <a:extLst>
            <a:ext uri="{FF2B5EF4-FFF2-40B4-BE49-F238E27FC236}">
              <a16:creationId xmlns:a16="http://schemas.microsoft.com/office/drawing/2014/main" id="{00000000-0008-0000-2000-0000D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0" name="185 CuadroTexto">
          <a:extLst>
            <a:ext uri="{FF2B5EF4-FFF2-40B4-BE49-F238E27FC236}">
              <a16:creationId xmlns:a16="http://schemas.microsoft.com/office/drawing/2014/main" id="{00000000-0008-0000-2000-0000D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1" name="186 CuadroTexto">
          <a:extLst>
            <a:ext uri="{FF2B5EF4-FFF2-40B4-BE49-F238E27FC236}">
              <a16:creationId xmlns:a16="http://schemas.microsoft.com/office/drawing/2014/main" id="{00000000-0008-0000-2000-0000D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2" name="187 CuadroTexto">
          <a:extLst>
            <a:ext uri="{FF2B5EF4-FFF2-40B4-BE49-F238E27FC236}">
              <a16:creationId xmlns:a16="http://schemas.microsoft.com/office/drawing/2014/main" id="{00000000-0008-0000-2000-0000D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3" name="188 CuadroTexto">
          <a:extLst>
            <a:ext uri="{FF2B5EF4-FFF2-40B4-BE49-F238E27FC236}">
              <a16:creationId xmlns:a16="http://schemas.microsoft.com/office/drawing/2014/main" id="{00000000-0008-0000-2000-0000D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4" name="189 CuadroTexto">
          <a:extLst>
            <a:ext uri="{FF2B5EF4-FFF2-40B4-BE49-F238E27FC236}">
              <a16:creationId xmlns:a16="http://schemas.microsoft.com/office/drawing/2014/main" id="{00000000-0008-0000-2000-0000D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5" name="190 CuadroTexto">
          <a:extLst>
            <a:ext uri="{FF2B5EF4-FFF2-40B4-BE49-F238E27FC236}">
              <a16:creationId xmlns:a16="http://schemas.microsoft.com/office/drawing/2014/main" id="{00000000-0008-0000-2000-0000D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6" name="191 CuadroTexto">
          <a:extLst>
            <a:ext uri="{FF2B5EF4-FFF2-40B4-BE49-F238E27FC236}">
              <a16:creationId xmlns:a16="http://schemas.microsoft.com/office/drawing/2014/main" id="{00000000-0008-0000-2000-0000D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7" name="192 CuadroTexto">
          <a:extLst>
            <a:ext uri="{FF2B5EF4-FFF2-40B4-BE49-F238E27FC236}">
              <a16:creationId xmlns:a16="http://schemas.microsoft.com/office/drawing/2014/main" id="{00000000-0008-0000-2000-0000D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8" name="193 CuadroTexto">
          <a:extLst>
            <a:ext uri="{FF2B5EF4-FFF2-40B4-BE49-F238E27FC236}">
              <a16:creationId xmlns:a16="http://schemas.microsoft.com/office/drawing/2014/main" id="{00000000-0008-0000-2000-0000D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9" name="194 CuadroTexto">
          <a:extLst>
            <a:ext uri="{FF2B5EF4-FFF2-40B4-BE49-F238E27FC236}">
              <a16:creationId xmlns:a16="http://schemas.microsoft.com/office/drawing/2014/main" id="{00000000-0008-0000-2000-0000D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0" name="195 CuadroTexto">
          <a:extLst>
            <a:ext uri="{FF2B5EF4-FFF2-40B4-BE49-F238E27FC236}">
              <a16:creationId xmlns:a16="http://schemas.microsoft.com/office/drawing/2014/main" id="{00000000-0008-0000-2000-0000E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1" name="196 CuadroTexto">
          <a:extLst>
            <a:ext uri="{FF2B5EF4-FFF2-40B4-BE49-F238E27FC236}">
              <a16:creationId xmlns:a16="http://schemas.microsoft.com/office/drawing/2014/main" id="{00000000-0008-0000-2000-0000E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2" name="197 CuadroTexto">
          <a:extLst>
            <a:ext uri="{FF2B5EF4-FFF2-40B4-BE49-F238E27FC236}">
              <a16:creationId xmlns:a16="http://schemas.microsoft.com/office/drawing/2014/main" id="{00000000-0008-0000-2000-0000E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3" name="198 CuadroTexto">
          <a:extLst>
            <a:ext uri="{FF2B5EF4-FFF2-40B4-BE49-F238E27FC236}">
              <a16:creationId xmlns:a16="http://schemas.microsoft.com/office/drawing/2014/main" id="{00000000-0008-0000-2000-0000E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4" name="199 CuadroTexto">
          <a:extLst>
            <a:ext uri="{FF2B5EF4-FFF2-40B4-BE49-F238E27FC236}">
              <a16:creationId xmlns:a16="http://schemas.microsoft.com/office/drawing/2014/main" id="{00000000-0008-0000-2000-0000E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5" name="200 CuadroTexto">
          <a:extLst>
            <a:ext uri="{FF2B5EF4-FFF2-40B4-BE49-F238E27FC236}">
              <a16:creationId xmlns:a16="http://schemas.microsoft.com/office/drawing/2014/main" id="{00000000-0008-0000-2000-0000E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6" name="201 CuadroTexto">
          <a:extLst>
            <a:ext uri="{FF2B5EF4-FFF2-40B4-BE49-F238E27FC236}">
              <a16:creationId xmlns:a16="http://schemas.microsoft.com/office/drawing/2014/main" id="{00000000-0008-0000-2000-0000E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7" name="202 CuadroTexto">
          <a:extLst>
            <a:ext uri="{FF2B5EF4-FFF2-40B4-BE49-F238E27FC236}">
              <a16:creationId xmlns:a16="http://schemas.microsoft.com/office/drawing/2014/main" id="{00000000-0008-0000-2000-0000E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8" name="203 CuadroTexto">
          <a:extLst>
            <a:ext uri="{FF2B5EF4-FFF2-40B4-BE49-F238E27FC236}">
              <a16:creationId xmlns:a16="http://schemas.microsoft.com/office/drawing/2014/main" id="{00000000-0008-0000-2000-0000E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9" name="204 CuadroTexto">
          <a:extLst>
            <a:ext uri="{FF2B5EF4-FFF2-40B4-BE49-F238E27FC236}">
              <a16:creationId xmlns:a16="http://schemas.microsoft.com/office/drawing/2014/main" id="{00000000-0008-0000-2000-0000E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0" name="205 CuadroTexto">
          <a:extLst>
            <a:ext uri="{FF2B5EF4-FFF2-40B4-BE49-F238E27FC236}">
              <a16:creationId xmlns:a16="http://schemas.microsoft.com/office/drawing/2014/main" id="{00000000-0008-0000-2000-0000E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1" name="206 CuadroTexto">
          <a:extLst>
            <a:ext uri="{FF2B5EF4-FFF2-40B4-BE49-F238E27FC236}">
              <a16:creationId xmlns:a16="http://schemas.microsoft.com/office/drawing/2014/main" id="{00000000-0008-0000-2000-0000E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2" name="207 CuadroTexto">
          <a:extLst>
            <a:ext uri="{FF2B5EF4-FFF2-40B4-BE49-F238E27FC236}">
              <a16:creationId xmlns:a16="http://schemas.microsoft.com/office/drawing/2014/main" id="{00000000-0008-0000-2000-0000E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3" name="208 CuadroTexto">
          <a:extLst>
            <a:ext uri="{FF2B5EF4-FFF2-40B4-BE49-F238E27FC236}">
              <a16:creationId xmlns:a16="http://schemas.microsoft.com/office/drawing/2014/main" id="{00000000-0008-0000-2000-0000E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4" name="209 CuadroTexto">
          <a:extLst>
            <a:ext uri="{FF2B5EF4-FFF2-40B4-BE49-F238E27FC236}">
              <a16:creationId xmlns:a16="http://schemas.microsoft.com/office/drawing/2014/main" id="{00000000-0008-0000-2000-0000E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5" name="210 CuadroTexto">
          <a:extLst>
            <a:ext uri="{FF2B5EF4-FFF2-40B4-BE49-F238E27FC236}">
              <a16:creationId xmlns:a16="http://schemas.microsoft.com/office/drawing/2014/main" id="{00000000-0008-0000-2000-0000E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6" name="211 CuadroTexto">
          <a:extLst>
            <a:ext uri="{FF2B5EF4-FFF2-40B4-BE49-F238E27FC236}">
              <a16:creationId xmlns:a16="http://schemas.microsoft.com/office/drawing/2014/main" id="{00000000-0008-0000-2000-0000F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7" name="212 CuadroTexto">
          <a:extLst>
            <a:ext uri="{FF2B5EF4-FFF2-40B4-BE49-F238E27FC236}">
              <a16:creationId xmlns:a16="http://schemas.microsoft.com/office/drawing/2014/main" id="{00000000-0008-0000-2000-0000F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8" name="213 CuadroTexto">
          <a:extLst>
            <a:ext uri="{FF2B5EF4-FFF2-40B4-BE49-F238E27FC236}">
              <a16:creationId xmlns:a16="http://schemas.microsoft.com/office/drawing/2014/main" id="{00000000-0008-0000-2000-0000F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9" name="214 CuadroTexto">
          <a:extLst>
            <a:ext uri="{FF2B5EF4-FFF2-40B4-BE49-F238E27FC236}">
              <a16:creationId xmlns:a16="http://schemas.microsoft.com/office/drawing/2014/main" id="{00000000-0008-0000-2000-0000F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0" name="215 CuadroTexto">
          <a:extLst>
            <a:ext uri="{FF2B5EF4-FFF2-40B4-BE49-F238E27FC236}">
              <a16:creationId xmlns:a16="http://schemas.microsoft.com/office/drawing/2014/main" id="{00000000-0008-0000-2000-0000F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1" name="216 CuadroTexto">
          <a:extLst>
            <a:ext uri="{FF2B5EF4-FFF2-40B4-BE49-F238E27FC236}">
              <a16:creationId xmlns:a16="http://schemas.microsoft.com/office/drawing/2014/main" id="{00000000-0008-0000-2000-0000F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2" name="217 CuadroTexto">
          <a:extLst>
            <a:ext uri="{FF2B5EF4-FFF2-40B4-BE49-F238E27FC236}">
              <a16:creationId xmlns:a16="http://schemas.microsoft.com/office/drawing/2014/main" id="{00000000-0008-0000-2000-0000F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3" name="218 CuadroTexto">
          <a:extLst>
            <a:ext uri="{FF2B5EF4-FFF2-40B4-BE49-F238E27FC236}">
              <a16:creationId xmlns:a16="http://schemas.microsoft.com/office/drawing/2014/main" id="{00000000-0008-0000-2000-0000F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4" name="219 CuadroTexto">
          <a:extLst>
            <a:ext uri="{FF2B5EF4-FFF2-40B4-BE49-F238E27FC236}">
              <a16:creationId xmlns:a16="http://schemas.microsoft.com/office/drawing/2014/main" id="{00000000-0008-0000-2000-0000F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5" name="220 CuadroTexto">
          <a:extLst>
            <a:ext uri="{FF2B5EF4-FFF2-40B4-BE49-F238E27FC236}">
              <a16:creationId xmlns:a16="http://schemas.microsoft.com/office/drawing/2014/main" id="{00000000-0008-0000-2000-0000F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6" name="221 CuadroTexto">
          <a:extLst>
            <a:ext uri="{FF2B5EF4-FFF2-40B4-BE49-F238E27FC236}">
              <a16:creationId xmlns:a16="http://schemas.microsoft.com/office/drawing/2014/main" id="{00000000-0008-0000-2000-0000F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7" name="222 CuadroTexto">
          <a:extLst>
            <a:ext uri="{FF2B5EF4-FFF2-40B4-BE49-F238E27FC236}">
              <a16:creationId xmlns:a16="http://schemas.microsoft.com/office/drawing/2014/main" id="{00000000-0008-0000-2000-0000F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8" name="223 CuadroTexto">
          <a:extLst>
            <a:ext uri="{FF2B5EF4-FFF2-40B4-BE49-F238E27FC236}">
              <a16:creationId xmlns:a16="http://schemas.microsoft.com/office/drawing/2014/main" id="{00000000-0008-0000-2000-0000F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9" name="224 CuadroTexto">
          <a:extLst>
            <a:ext uri="{FF2B5EF4-FFF2-40B4-BE49-F238E27FC236}">
              <a16:creationId xmlns:a16="http://schemas.microsoft.com/office/drawing/2014/main" id="{00000000-0008-0000-2000-0000F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0" name="225 CuadroTexto">
          <a:extLst>
            <a:ext uri="{FF2B5EF4-FFF2-40B4-BE49-F238E27FC236}">
              <a16:creationId xmlns:a16="http://schemas.microsoft.com/office/drawing/2014/main" id="{00000000-0008-0000-2000-0000F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1" name="226 CuadroTexto">
          <a:extLst>
            <a:ext uri="{FF2B5EF4-FFF2-40B4-BE49-F238E27FC236}">
              <a16:creationId xmlns:a16="http://schemas.microsoft.com/office/drawing/2014/main" id="{00000000-0008-0000-2000-0000F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2" name="227 CuadroTexto">
          <a:extLst>
            <a:ext uri="{FF2B5EF4-FFF2-40B4-BE49-F238E27FC236}">
              <a16:creationId xmlns:a16="http://schemas.microsoft.com/office/drawing/2014/main" id="{00000000-0008-0000-2000-00000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3" name="228 CuadroTexto">
          <a:extLst>
            <a:ext uri="{FF2B5EF4-FFF2-40B4-BE49-F238E27FC236}">
              <a16:creationId xmlns:a16="http://schemas.microsoft.com/office/drawing/2014/main" id="{00000000-0008-0000-2000-00000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4" name="229 CuadroTexto">
          <a:extLst>
            <a:ext uri="{FF2B5EF4-FFF2-40B4-BE49-F238E27FC236}">
              <a16:creationId xmlns:a16="http://schemas.microsoft.com/office/drawing/2014/main" id="{00000000-0008-0000-2000-00000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5" name="230 CuadroTexto">
          <a:extLst>
            <a:ext uri="{FF2B5EF4-FFF2-40B4-BE49-F238E27FC236}">
              <a16:creationId xmlns:a16="http://schemas.microsoft.com/office/drawing/2014/main" id="{00000000-0008-0000-2000-00000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6" name="231 CuadroTexto">
          <a:extLst>
            <a:ext uri="{FF2B5EF4-FFF2-40B4-BE49-F238E27FC236}">
              <a16:creationId xmlns:a16="http://schemas.microsoft.com/office/drawing/2014/main" id="{00000000-0008-0000-2000-00000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7" name="232 CuadroTexto">
          <a:extLst>
            <a:ext uri="{FF2B5EF4-FFF2-40B4-BE49-F238E27FC236}">
              <a16:creationId xmlns:a16="http://schemas.microsoft.com/office/drawing/2014/main" id="{00000000-0008-0000-2000-00000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8" name="233 CuadroTexto">
          <a:extLst>
            <a:ext uri="{FF2B5EF4-FFF2-40B4-BE49-F238E27FC236}">
              <a16:creationId xmlns:a16="http://schemas.microsoft.com/office/drawing/2014/main" id="{00000000-0008-0000-2000-00000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9" name="234 CuadroTexto">
          <a:extLst>
            <a:ext uri="{FF2B5EF4-FFF2-40B4-BE49-F238E27FC236}">
              <a16:creationId xmlns:a16="http://schemas.microsoft.com/office/drawing/2014/main" id="{00000000-0008-0000-2000-00000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0" name="235 CuadroTexto">
          <a:extLst>
            <a:ext uri="{FF2B5EF4-FFF2-40B4-BE49-F238E27FC236}">
              <a16:creationId xmlns:a16="http://schemas.microsoft.com/office/drawing/2014/main" id="{00000000-0008-0000-2000-00000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1" name="236 CuadroTexto">
          <a:extLst>
            <a:ext uri="{FF2B5EF4-FFF2-40B4-BE49-F238E27FC236}">
              <a16:creationId xmlns:a16="http://schemas.microsoft.com/office/drawing/2014/main" id="{00000000-0008-0000-2000-00000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2" name="237 CuadroTexto">
          <a:extLst>
            <a:ext uri="{FF2B5EF4-FFF2-40B4-BE49-F238E27FC236}">
              <a16:creationId xmlns:a16="http://schemas.microsoft.com/office/drawing/2014/main" id="{00000000-0008-0000-2000-00000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3" name="238 CuadroTexto">
          <a:extLst>
            <a:ext uri="{FF2B5EF4-FFF2-40B4-BE49-F238E27FC236}">
              <a16:creationId xmlns:a16="http://schemas.microsoft.com/office/drawing/2014/main" id="{00000000-0008-0000-2000-00000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4" name="239 CuadroTexto">
          <a:extLst>
            <a:ext uri="{FF2B5EF4-FFF2-40B4-BE49-F238E27FC236}">
              <a16:creationId xmlns:a16="http://schemas.microsoft.com/office/drawing/2014/main" id="{00000000-0008-0000-2000-00000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5" name="240 CuadroTexto">
          <a:extLst>
            <a:ext uri="{FF2B5EF4-FFF2-40B4-BE49-F238E27FC236}">
              <a16:creationId xmlns:a16="http://schemas.microsoft.com/office/drawing/2014/main" id="{00000000-0008-0000-2000-00000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6" name="241 CuadroTexto">
          <a:extLst>
            <a:ext uri="{FF2B5EF4-FFF2-40B4-BE49-F238E27FC236}">
              <a16:creationId xmlns:a16="http://schemas.microsoft.com/office/drawing/2014/main" id="{00000000-0008-0000-2000-00000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7" name="242 CuadroTexto">
          <a:extLst>
            <a:ext uri="{FF2B5EF4-FFF2-40B4-BE49-F238E27FC236}">
              <a16:creationId xmlns:a16="http://schemas.microsoft.com/office/drawing/2014/main" id="{00000000-0008-0000-2000-00000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8" name="243 CuadroTexto">
          <a:extLst>
            <a:ext uri="{FF2B5EF4-FFF2-40B4-BE49-F238E27FC236}">
              <a16:creationId xmlns:a16="http://schemas.microsoft.com/office/drawing/2014/main" id="{00000000-0008-0000-2000-00001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9" name="244 CuadroTexto">
          <a:extLst>
            <a:ext uri="{FF2B5EF4-FFF2-40B4-BE49-F238E27FC236}">
              <a16:creationId xmlns:a16="http://schemas.microsoft.com/office/drawing/2014/main" id="{00000000-0008-0000-2000-00001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0" name="245 CuadroTexto">
          <a:extLst>
            <a:ext uri="{FF2B5EF4-FFF2-40B4-BE49-F238E27FC236}">
              <a16:creationId xmlns:a16="http://schemas.microsoft.com/office/drawing/2014/main" id="{00000000-0008-0000-2000-00001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1" name="246 CuadroTexto">
          <a:extLst>
            <a:ext uri="{FF2B5EF4-FFF2-40B4-BE49-F238E27FC236}">
              <a16:creationId xmlns:a16="http://schemas.microsoft.com/office/drawing/2014/main" id="{00000000-0008-0000-2000-00001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2" name="247 CuadroTexto">
          <a:extLst>
            <a:ext uri="{FF2B5EF4-FFF2-40B4-BE49-F238E27FC236}">
              <a16:creationId xmlns:a16="http://schemas.microsoft.com/office/drawing/2014/main" id="{00000000-0008-0000-2000-00001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3" name="248 CuadroTexto">
          <a:extLst>
            <a:ext uri="{FF2B5EF4-FFF2-40B4-BE49-F238E27FC236}">
              <a16:creationId xmlns:a16="http://schemas.microsoft.com/office/drawing/2014/main" id="{00000000-0008-0000-2000-00001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4" name="249 CuadroTexto">
          <a:extLst>
            <a:ext uri="{FF2B5EF4-FFF2-40B4-BE49-F238E27FC236}">
              <a16:creationId xmlns:a16="http://schemas.microsoft.com/office/drawing/2014/main" id="{00000000-0008-0000-2000-00001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5" name="250 CuadroTexto">
          <a:extLst>
            <a:ext uri="{FF2B5EF4-FFF2-40B4-BE49-F238E27FC236}">
              <a16:creationId xmlns:a16="http://schemas.microsoft.com/office/drawing/2014/main" id="{00000000-0008-0000-2000-00001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6" name="251 CuadroTexto">
          <a:extLst>
            <a:ext uri="{FF2B5EF4-FFF2-40B4-BE49-F238E27FC236}">
              <a16:creationId xmlns:a16="http://schemas.microsoft.com/office/drawing/2014/main" id="{00000000-0008-0000-2000-00001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7" name="252 CuadroTexto">
          <a:extLst>
            <a:ext uri="{FF2B5EF4-FFF2-40B4-BE49-F238E27FC236}">
              <a16:creationId xmlns:a16="http://schemas.microsoft.com/office/drawing/2014/main" id="{00000000-0008-0000-2000-00001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8" name="253 CuadroTexto">
          <a:extLst>
            <a:ext uri="{FF2B5EF4-FFF2-40B4-BE49-F238E27FC236}">
              <a16:creationId xmlns:a16="http://schemas.microsoft.com/office/drawing/2014/main" id="{00000000-0008-0000-2000-00001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9" name="254 CuadroTexto">
          <a:extLst>
            <a:ext uri="{FF2B5EF4-FFF2-40B4-BE49-F238E27FC236}">
              <a16:creationId xmlns:a16="http://schemas.microsoft.com/office/drawing/2014/main" id="{00000000-0008-0000-2000-00001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0" name="255 CuadroTexto">
          <a:extLst>
            <a:ext uri="{FF2B5EF4-FFF2-40B4-BE49-F238E27FC236}">
              <a16:creationId xmlns:a16="http://schemas.microsoft.com/office/drawing/2014/main" id="{00000000-0008-0000-2000-00001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1" name="256 CuadroTexto">
          <a:extLst>
            <a:ext uri="{FF2B5EF4-FFF2-40B4-BE49-F238E27FC236}">
              <a16:creationId xmlns:a16="http://schemas.microsoft.com/office/drawing/2014/main" id="{00000000-0008-0000-2000-00001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2" name="257 CuadroTexto">
          <a:extLst>
            <a:ext uri="{FF2B5EF4-FFF2-40B4-BE49-F238E27FC236}">
              <a16:creationId xmlns:a16="http://schemas.microsoft.com/office/drawing/2014/main" id="{00000000-0008-0000-2000-00001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3" name="258 CuadroTexto">
          <a:extLst>
            <a:ext uri="{FF2B5EF4-FFF2-40B4-BE49-F238E27FC236}">
              <a16:creationId xmlns:a16="http://schemas.microsoft.com/office/drawing/2014/main" id="{00000000-0008-0000-2000-00001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4" name="259 CuadroTexto">
          <a:extLst>
            <a:ext uri="{FF2B5EF4-FFF2-40B4-BE49-F238E27FC236}">
              <a16:creationId xmlns:a16="http://schemas.microsoft.com/office/drawing/2014/main" id="{00000000-0008-0000-2000-00002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5" name="260 CuadroTexto">
          <a:extLst>
            <a:ext uri="{FF2B5EF4-FFF2-40B4-BE49-F238E27FC236}">
              <a16:creationId xmlns:a16="http://schemas.microsoft.com/office/drawing/2014/main" id="{00000000-0008-0000-2000-00002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6" name="261 CuadroTexto">
          <a:extLst>
            <a:ext uri="{FF2B5EF4-FFF2-40B4-BE49-F238E27FC236}">
              <a16:creationId xmlns:a16="http://schemas.microsoft.com/office/drawing/2014/main" id="{00000000-0008-0000-2000-00002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7" name="262 CuadroTexto">
          <a:extLst>
            <a:ext uri="{FF2B5EF4-FFF2-40B4-BE49-F238E27FC236}">
              <a16:creationId xmlns:a16="http://schemas.microsoft.com/office/drawing/2014/main" id="{00000000-0008-0000-2000-00002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8" name="263 CuadroTexto">
          <a:extLst>
            <a:ext uri="{FF2B5EF4-FFF2-40B4-BE49-F238E27FC236}">
              <a16:creationId xmlns:a16="http://schemas.microsoft.com/office/drawing/2014/main" id="{00000000-0008-0000-2000-00002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9" name="264 CuadroTexto">
          <a:extLst>
            <a:ext uri="{FF2B5EF4-FFF2-40B4-BE49-F238E27FC236}">
              <a16:creationId xmlns:a16="http://schemas.microsoft.com/office/drawing/2014/main" id="{00000000-0008-0000-2000-00002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0" name="265 CuadroTexto">
          <a:extLst>
            <a:ext uri="{FF2B5EF4-FFF2-40B4-BE49-F238E27FC236}">
              <a16:creationId xmlns:a16="http://schemas.microsoft.com/office/drawing/2014/main" id="{00000000-0008-0000-2000-00002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1" name="266 CuadroTexto">
          <a:extLst>
            <a:ext uri="{FF2B5EF4-FFF2-40B4-BE49-F238E27FC236}">
              <a16:creationId xmlns:a16="http://schemas.microsoft.com/office/drawing/2014/main" id="{00000000-0008-0000-2000-00002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2" name="267 CuadroTexto">
          <a:extLst>
            <a:ext uri="{FF2B5EF4-FFF2-40B4-BE49-F238E27FC236}">
              <a16:creationId xmlns:a16="http://schemas.microsoft.com/office/drawing/2014/main" id="{00000000-0008-0000-2000-00002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833" name="268 CuadroTexto">
          <a:extLst>
            <a:ext uri="{FF2B5EF4-FFF2-40B4-BE49-F238E27FC236}">
              <a16:creationId xmlns:a16="http://schemas.microsoft.com/office/drawing/2014/main" id="{00000000-0008-0000-2000-00002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4" name="269 CuadroTexto">
          <a:extLst>
            <a:ext uri="{FF2B5EF4-FFF2-40B4-BE49-F238E27FC236}">
              <a16:creationId xmlns:a16="http://schemas.microsoft.com/office/drawing/2014/main" id="{00000000-0008-0000-2000-00002A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5" name="270 CuadroTexto">
          <a:extLst>
            <a:ext uri="{FF2B5EF4-FFF2-40B4-BE49-F238E27FC236}">
              <a16:creationId xmlns:a16="http://schemas.microsoft.com/office/drawing/2014/main" id="{00000000-0008-0000-2000-00002B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6" name="271 CuadroTexto">
          <a:extLst>
            <a:ext uri="{FF2B5EF4-FFF2-40B4-BE49-F238E27FC236}">
              <a16:creationId xmlns:a16="http://schemas.microsoft.com/office/drawing/2014/main" id="{00000000-0008-0000-2000-00002C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7" name="272 CuadroTexto">
          <a:extLst>
            <a:ext uri="{FF2B5EF4-FFF2-40B4-BE49-F238E27FC236}">
              <a16:creationId xmlns:a16="http://schemas.microsoft.com/office/drawing/2014/main" id="{00000000-0008-0000-2000-00002D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8" name="273 CuadroTexto">
          <a:extLst>
            <a:ext uri="{FF2B5EF4-FFF2-40B4-BE49-F238E27FC236}">
              <a16:creationId xmlns:a16="http://schemas.microsoft.com/office/drawing/2014/main" id="{00000000-0008-0000-2000-00002E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9" name="274 CuadroTexto">
          <a:extLst>
            <a:ext uri="{FF2B5EF4-FFF2-40B4-BE49-F238E27FC236}">
              <a16:creationId xmlns:a16="http://schemas.microsoft.com/office/drawing/2014/main" id="{00000000-0008-0000-2000-00002F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0" name="275 CuadroTexto">
          <a:extLst>
            <a:ext uri="{FF2B5EF4-FFF2-40B4-BE49-F238E27FC236}">
              <a16:creationId xmlns:a16="http://schemas.microsoft.com/office/drawing/2014/main" id="{00000000-0008-0000-2000-000030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1" name="276 CuadroTexto">
          <a:extLst>
            <a:ext uri="{FF2B5EF4-FFF2-40B4-BE49-F238E27FC236}">
              <a16:creationId xmlns:a16="http://schemas.microsoft.com/office/drawing/2014/main" id="{00000000-0008-0000-2000-000031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2" name="277 CuadroTexto">
          <a:extLst>
            <a:ext uri="{FF2B5EF4-FFF2-40B4-BE49-F238E27FC236}">
              <a16:creationId xmlns:a16="http://schemas.microsoft.com/office/drawing/2014/main" id="{00000000-0008-0000-2000-000032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3" name="278 CuadroTexto">
          <a:extLst>
            <a:ext uri="{FF2B5EF4-FFF2-40B4-BE49-F238E27FC236}">
              <a16:creationId xmlns:a16="http://schemas.microsoft.com/office/drawing/2014/main" id="{00000000-0008-0000-2000-000033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4" name="279 CuadroTexto">
          <a:extLst>
            <a:ext uri="{FF2B5EF4-FFF2-40B4-BE49-F238E27FC236}">
              <a16:creationId xmlns:a16="http://schemas.microsoft.com/office/drawing/2014/main" id="{00000000-0008-0000-2000-000034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5" name="280 CuadroTexto">
          <a:extLst>
            <a:ext uri="{FF2B5EF4-FFF2-40B4-BE49-F238E27FC236}">
              <a16:creationId xmlns:a16="http://schemas.microsoft.com/office/drawing/2014/main" id="{00000000-0008-0000-2000-000035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6" name="281 CuadroTexto">
          <a:extLst>
            <a:ext uri="{FF2B5EF4-FFF2-40B4-BE49-F238E27FC236}">
              <a16:creationId xmlns:a16="http://schemas.microsoft.com/office/drawing/2014/main" id="{00000000-0008-0000-2000-000036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7" name="282 CuadroTexto">
          <a:extLst>
            <a:ext uri="{FF2B5EF4-FFF2-40B4-BE49-F238E27FC236}">
              <a16:creationId xmlns:a16="http://schemas.microsoft.com/office/drawing/2014/main" id="{00000000-0008-0000-2000-000037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8" name="283 CuadroTexto">
          <a:extLst>
            <a:ext uri="{FF2B5EF4-FFF2-40B4-BE49-F238E27FC236}">
              <a16:creationId xmlns:a16="http://schemas.microsoft.com/office/drawing/2014/main" id="{00000000-0008-0000-2000-000038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9" name="284 CuadroTexto">
          <a:extLst>
            <a:ext uri="{FF2B5EF4-FFF2-40B4-BE49-F238E27FC236}">
              <a16:creationId xmlns:a16="http://schemas.microsoft.com/office/drawing/2014/main" id="{00000000-0008-0000-2000-00003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850" name="285 CuadroTexto">
          <a:extLst>
            <a:ext uri="{FF2B5EF4-FFF2-40B4-BE49-F238E27FC236}">
              <a16:creationId xmlns:a16="http://schemas.microsoft.com/office/drawing/2014/main" id="{00000000-0008-0000-2000-00003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1" name="286 CuadroTexto">
          <a:extLst>
            <a:ext uri="{FF2B5EF4-FFF2-40B4-BE49-F238E27FC236}">
              <a16:creationId xmlns:a16="http://schemas.microsoft.com/office/drawing/2014/main" id="{00000000-0008-0000-2000-00003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2" name="287 CuadroTexto">
          <a:extLst>
            <a:ext uri="{FF2B5EF4-FFF2-40B4-BE49-F238E27FC236}">
              <a16:creationId xmlns:a16="http://schemas.microsoft.com/office/drawing/2014/main" id="{00000000-0008-0000-2000-00003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3" name="288 CuadroTexto">
          <a:extLst>
            <a:ext uri="{FF2B5EF4-FFF2-40B4-BE49-F238E27FC236}">
              <a16:creationId xmlns:a16="http://schemas.microsoft.com/office/drawing/2014/main" id="{00000000-0008-0000-2000-00003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4" name="289 CuadroTexto">
          <a:extLst>
            <a:ext uri="{FF2B5EF4-FFF2-40B4-BE49-F238E27FC236}">
              <a16:creationId xmlns:a16="http://schemas.microsoft.com/office/drawing/2014/main" id="{00000000-0008-0000-2000-00003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5" name="290 CuadroTexto">
          <a:extLst>
            <a:ext uri="{FF2B5EF4-FFF2-40B4-BE49-F238E27FC236}">
              <a16:creationId xmlns:a16="http://schemas.microsoft.com/office/drawing/2014/main" id="{00000000-0008-0000-2000-00003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6" name="291 CuadroTexto">
          <a:extLst>
            <a:ext uri="{FF2B5EF4-FFF2-40B4-BE49-F238E27FC236}">
              <a16:creationId xmlns:a16="http://schemas.microsoft.com/office/drawing/2014/main" id="{00000000-0008-0000-2000-00004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7" name="292 CuadroTexto">
          <a:extLst>
            <a:ext uri="{FF2B5EF4-FFF2-40B4-BE49-F238E27FC236}">
              <a16:creationId xmlns:a16="http://schemas.microsoft.com/office/drawing/2014/main" id="{00000000-0008-0000-2000-00004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8" name="293 CuadroTexto">
          <a:extLst>
            <a:ext uri="{FF2B5EF4-FFF2-40B4-BE49-F238E27FC236}">
              <a16:creationId xmlns:a16="http://schemas.microsoft.com/office/drawing/2014/main" id="{00000000-0008-0000-2000-00004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9" name="294 CuadroTexto">
          <a:extLst>
            <a:ext uri="{FF2B5EF4-FFF2-40B4-BE49-F238E27FC236}">
              <a16:creationId xmlns:a16="http://schemas.microsoft.com/office/drawing/2014/main" id="{00000000-0008-0000-2000-00004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0" name="295 CuadroTexto">
          <a:extLst>
            <a:ext uri="{FF2B5EF4-FFF2-40B4-BE49-F238E27FC236}">
              <a16:creationId xmlns:a16="http://schemas.microsoft.com/office/drawing/2014/main" id="{00000000-0008-0000-2000-00004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1" name="296 CuadroTexto">
          <a:extLst>
            <a:ext uri="{FF2B5EF4-FFF2-40B4-BE49-F238E27FC236}">
              <a16:creationId xmlns:a16="http://schemas.microsoft.com/office/drawing/2014/main" id="{00000000-0008-0000-2000-00004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862" name="301 CuadroTexto">
          <a:extLst>
            <a:ext uri="{FF2B5EF4-FFF2-40B4-BE49-F238E27FC236}">
              <a16:creationId xmlns:a16="http://schemas.microsoft.com/office/drawing/2014/main" id="{00000000-0008-0000-2000-00004607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3" name="17 CuadroTexto">
          <a:extLst>
            <a:ext uri="{FF2B5EF4-FFF2-40B4-BE49-F238E27FC236}">
              <a16:creationId xmlns:a16="http://schemas.microsoft.com/office/drawing/2014/main" id="{00000000-0008-0000-2000-00004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864" name="90 CuadroTexto">
          <a:extLst>
            <a:ext uri="{FF2B5EF4-FFF2-40B4-BE49-F238E27FC236}">
              <a16:creationId xmlns:a16="http://schemas.microsoft.com/office/drawing/2014/main" id="{00000000-0008-0000-2000-000048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5" name="91 CuadroTexto">
          <a:extLst>
            <a:ext uri="{FF2B5EF4-FFF2-40B4-BE49-F238E27FC236}">
              <a16:creationId xmlns:a16="http://schemas.microsoft.com/office/drawing/2014/main" id="{00000000-0008-0000-2000-000049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6" name="92 CuadroTexto">
          <a:extLst>
            <a:ext uri="{FF2B5EF4-FFF2-40B4-BE49-F238E27FC236}">
              <a16:creationId xmlns:a16="http://schemas.microsoft.com/office/drawing/2014/main" id="{00000000-0008-0000-2000-00004A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7" name="93 CuadroTexto">
          <a:extLst>
            <a:ext uri="{FF2B5EF4-FFF2-40B4-BE49-F238E27FC236}">
              <a16:creationId xmlns:a16="http://schemas.microsoft.com/office/drawing/2014/main" id="{00000000-0008-0000-2000-00004B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8" name="94 CuadroTexto">
          <a:extLst>
            <a:ext uri="{FF2B5EF4-FFF2-40B4-BE49-F238E27FC236}">
              <a16:creationId xmlns:a16="http://schemas.microsoft.com/office/drawing/2014/main" id="{00000000-0008-0000-2000-00004C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9" name="95 CuadroTexto">
          <a:extLst>
            <a:ext uri="{FF2B5EF4-FFF2-40B4-BE49-F238E27FC236}">
              <a16:creationId xmlns:a16="http://schemas.microsoft.com/office/drawing/2014/main" id="{00000000-0008-0000-2000-00004D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0" name="96 CuadroTexto">
          <a:extLst>
            <a:ext uri="{FF2B5EF4-FFF2-40B4-BE49-F238E27FC236}">
              <a16:creationId xmlns:a16="http://schemas.microsoft.com/office/drawing/2014/main" id="{00000000-0008-0000-2000-00004E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1" name="97 CuadroTexto">
          <a:extLst>
            <a:ext uri="{FF2B5EF4-FFF2-40B4-BE49-F238E27FC236}">
              <a16:creationId xmlns:a16="http://schemas.microsoft.com/office/drawing/2014/main" id="{00000000-0008-0000-2000-00004F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2" name="98 CuadroTexto">
          <a:extLst>
            <a:ext uri="{FF2B5EF4-FFF2-40B4-BE49-F238E27FC236}">
              <a16:creationId xmlns:a16="http://schemas.microsoft.com/office/drawing/2014/main" id="{00000000-0008-0000-2000-000050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3" name="99 CuadroTexto">
          <a:extLst>
            <a:ext uri="{FF2B5EF4-FFF2-40B4-BE49-F238E27FC236}">
              <a16:creationId xmlns:a16="http://schemas.microsoft.com/office/drawing/2014/main" id="{00000000-0008-0000-2000-000051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4" name="100 CuadroTexto">
          <a:extLst>
            <a:ext uri="{FF2B5EF4-FFF2-40B4-BE49-F238E27FC236}">
              <a16:creationId xmlns:a16="http://schemas.microsoft.com/office/drawing/2014/main" id="{00000000-0008-0000-2000-000052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5" name="101 CuadroTexto">
          <a:extLst>
            <a:ext uri="{FF2B5EF4-FFF2-40B4-BE49-F238E27FC236}">
              <a16:creationId xmlns:a16="http://schemas.microsoft.com/office/drawing/2014/main" id="{00000000-0008-0000-2000-000053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876" name="118 CuadroTexto">
          <a:extLst>
            <a:ext uri="{FF2B5EF4-FFF2-40B4-BE49-F238E27FC236}">
              <a16:creationId xmlns:a16="http://schemas.microsoft.com/office/drawing/2014/main" id="{00000000-0008-0000-2000-00005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7" name="119 CuadroTexto">
          <a:extLst>
            <a:ext uri="{FF2B5EF4-FFF2-40B4-BE49-F238E27FC236}">
              <a16:creationId xmlns:a16="http://schemas.microsoft.com/office/drawing/2014/main" id="{00000000-0008-0000-2000-00005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8" name="120 CuadroTexto">
          <a:extLst>
            <a:ext uri="{FF2B5EF4-FFF2-40B4-BE49-F238E27FC236}">
              <a16:creationId xmlns:a16="http://schemas.microsoft.com/office/drawing/2014/main" id="{00000000-0008-0000-2000-00005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9" name="121 CuadroTexto">
          <a:extLst>
            <a:ext uri="{FF2B5EF4-FFF2-40B4-BE49-F238E27FC236}">
              <a16:creationId xmlns:a16="http://schemas.microsoft.com/office/drawing/2014/main" id="{00000000-0008-0000-2000-00005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0" name="122 CuadroTexto">
          <a:extLst>
            <a:ext uri="{FF2B5EF4-FFF2-40B4-BE49-F238E27FC236}">
              <a16:creationId xmlns:a16="http://schemas.microsoft.com/office/drawing/2014/main" id="{00000000-0008-0000-2000-00005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1" name="123 CuadroTexto">
          <a:extLst>
            <a:ext uri="{FF2B5EF4-FFF2-40B4-BE49-F238E27FC236}">
              <a16:creationId xmlns:a16="http://schemas.microsoft.com/office/drawing/2014/main" id="{00000000-0008-0000-2000-00005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2" name="124 CuadroTexto">
          <a:extLst>
            <a:ext uri="{FF2B5EF4-FFF2-40B4-BE49-F238E27FC236}">
              <a16:creationId xmlns:a16="http://schemas.microsoft.com/office/drawing/2014/main" id="{00000000-0008-0000-2000-00005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3" name="125 CuadroTexto">
          <a:extLst>
            <a:ext uri="{FF2B5EF4-FFF2-40B4-BE49-F238E27FC236}">
              <a16:creationId xmlns:a16="http://schemas.microsoft.com/office/drawing/2014/main" id="{00000000-0008-0000-2000-00005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4" name="143 CuadroTexto">
          <a:extLst>
            <a:ext uri="{FF2B5EF4-FFF2-40B4-BE49-F238E27FC236}">
              <a16:creationId xmlns:a16="http://schemas.microsoft.com/office/drawing/2014/main" id="{00000000-0008-0000-2000-00005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5" name="144 CuadroTexto">
          <a:extLst>
            <a:ext uri="{FF2B5EF4-FFF2-40B4-BE49-F238E27FC236}">
              <a16:creationId xmlns:a16="http://schemas.microsoft.com/office/drawing/2014/main" id="{00000000-0008-0000-2000-00005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6" name="145 CuadroTexto">
          <a:extLst>
            <a:ext uri="{FF2B5EF4-FFF2-40B4-BE49-F238E27FC236}">
              <a16:creationId xmlns:a16="http://schemas.microsoft.com/office/drawing/2014/main" id="{00000000-0008-0000-2000-00005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7" name="146 CuadroTexto">
          <a:extLst>
            <a:ext uri="{FF2B5EF4-FFF2-40B4-BE49-F238E27FC236}">
              <a16:creationId xmlns:a16="http://schemas.microsoft.com/office/drawing/2014/main" id="{00000000-0008-0000-2000-00005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8" name="147 CuadroTexto">
          <a:extLst>
            <a:ext uri="{FF2B5EF4-FFF2-40B4-BE49-F238E27FC236}">
              <a16:creationId xmlns:a16="http://schemas.microsoft.com/office/drawing/2014/main" id="{00000000-0008-0000-2000-00006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9" name="148 CuadroTexto">
          <a:extLst>
            <a:ext uri="{FF2B5EF4-FFF2-40B4-BE49-F238E27FC236}">
              <a16:creationId xmlns:a16="http://schemas.microsoft.com/office/drawing/2014/main" id="{00000000-0008-0000-2000-00006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0" name="149 CuadroTexto">
          <a:extLst>
            <a:ext uri="{FF2B5EF4-FFF2-40B4-BE49-F238E27FC236}">
              <a16:creationId xmlns:a16="http://schemas.microsoft.com/office/drawing/2014/main" id="{00000000-0008-0000-2000-00006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1" name="150 CuadroTexto">
          <a:extLst>
            <a:ext uri="{FF2B5EF4-FFF2-40B4-BE49-F238E27FC236}">
              <a16:creationId xmlns:a16="http://schemas.microsoft.com/office/drawing/2014/main" id="{00000000-0008-0000-2000-00006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2" name="151 CuadroTexto">
          <a:extLst>
            <a:ext uri="{FF2B5EF4-FFF2-40B4-BE49-F238E27FC236}">
              <a16:creationId xmlns:a16="http://schemas.microsoft.com/office/drawing/2014/main" id="{00000000-0008-0000-2000-00006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3" name="152 CuadroTexto">
          <a:extLst>
            <a:ext uri="{FF2B5EF4-FFF2-40B4-BE49-F238E27FC236}">
              <a16:creationId xmlns:a16="http://schemas.microsoft.com/office/drawing/2014/main" id="{00000000-0008-0000-2000-00006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4" name="153 CuadroTexto">
          <a:extLst>
            <a:ext uri="{FF2B5EF4-FFF2-40B4-BE49-F238E27FC236}">
              <a16:creationId xmlns:a16="http://schemas.microsoft.com/office/drawing/2014/main" id="{00000000-0008-0000-2000-00006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5" name="154 CuadroTexto">
          <a:extLst>
            <a:ext uri="{FF2B5EF4-FFF2-40B4-BE49-F238E27FC236}">
              <a16:creationId xmlns:a16="http://schemas.microsoft.com/office/drawing/2014/main" id="{00000000-0008-0000-2000-00006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6" name="155 CuadroTexto">
          <a:extLst>
            <a:ext uri="{FF2B5EF4-FFF2-40B4-BE49-F238E27FC236}">
              <a16:creationId xmlns:a16="http://schemas.microsoft.com/office/drawing/2014/main" id="{00000000-0008-0000-2000-00006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7" name="156 CuadroTexto">
          <a:extLst>
            <a:ext uri="{FF2B5EF4-FFF2-40B4-BE49-F238E27FC236}">
              <a16:creationId xmlns:a16="http://schemas.microsoft.com/office/drawing/2014/main" id="{00000000-0008-0000-2000-00006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8" name="157 CuadroTexto">
          <a:extLst>
            <a:ext uri="{FF2B5EF4-FFF2-40B4-BE49-F238E27FC236}">
              <a16:creationId xmlns:a16="http://schemas.microsoft.com/office/drawing/2014/main" id="{00000000-0008-0000-2000-00006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9" name="158 CuadroTexto">
          <a:extLst>
            <a:ext uri="{FF2B5EF4-FFF2-40B4-BE49-F238E27FC236}">
              <a16:creationId xmlns:a16="http://schemas.microsoft.com/office/drawing/2014/main" id="{00000000-0008-0000-2000-00006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0" name="159 CuadroTexto">
          <a:extLst>
            <a:ext uri="{FF2B5EF4-FFF2-40B4-BE49-F238E27FC236}">
              <a16:creationId xmlns:a16="http://schemas.microsoft.com/office/drawing/2014/main" id="{00000000-0008-0000-2000-00006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1" name="160 CuadroTexto">
          <a:extLst>
            <a:ext uri="{FF2B5EF4-FFF2-40B4-BE49-F238E27FC236}">
              <a16:creationId xmlns:a16="http://schemas.microsoft.com/office/drawing/2014/main" id="{00000000-0008-0000-2000-00006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2" name="161 CuadroTexto">
          <a:extLst>
            <a:ext uri="{FF2B5EF4-FFF2-40B4-BE49-F238E27FC236}">
              <a16:creationId xmlns:a16="http://schemas.microsoft.com/office/drawing/2014/main" id="{00000000-0008-0000-2000-00006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3" name="162 CuadroTexto">
          <a:extLst>
            <a:ext uri="{FF2B5EF4-FFF2-40B4-BE49-F238E27FC236}">
              <a16:creationId xmlns:a16="http://schemas.microsoft.com/office/drawing/2014/main" id="{00000000-0008-0000-2000-00006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4" name="163 CuadroTexto">
          <a:extLst>
            <a:ext uri="{FF2B5EF4-FFF2-40B4-BE49-F238E27FC236}">
              <a16:creationId xmlns:a16="http://schemas.microsoft.com/office/drawing/2014/main" id="{00000000-0008-0000-2000-00007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5" name="164 CuadroTexto">
          <a:extLst>
            <a:ext uri="{FF2B5EF4-FFF2-40B4-BE49-F238E27FC236}">
              <a16:creationId xmlns:a16="http://schemas.microsoft.com/office/drawing/2014/main" id="{00000000-0008-0000-2000-00007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6" name="165 CuadroTexto">
          <a:extLst>
            <a:ext uri="{FF2B5EF4-FFF2-40B4-BE49-F238E27FC236}">
              <a16:creationId xmlns:a16="http://schemas.microsoft.com/office/drawing/2014/main" id="{00000000-0008-0000-2000-00007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7" name="166 CuadroTexto">
          <a:extLst>
            <a:ext uri="{FF2B5EF4-FFF2-40B4-BE49-F238E27FC236}">
              <a16:creationId xmlns:a16="http://schemas.microsoft.com/office/drawing/2014/main" id="{00000000-0008-0000-2000-00007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8" name="167 CuadroTexto">
          <a:extLst>
            <a:ext uri="{FF2B5EF4-FFF2-40B4-BE49-F238E27FC236}">
              <a16:creationId xmlns:a16="http://schemas.microsoft.com/office/drawing/2014/main" id="{00000000-0008-0000-2000-00007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9" name="168 CuadroTexto">
          <a:extLst>
            <a:ext uri="{FF2B5EF4-FFF2-40B4-BE49-F238E27FC236}">
              <a16:creationId xmlns:a16="http://schemas.microsoft.com/office/drawing/2014/main" id="{00000000-0008-0000-2000-00007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0" name="169 CuadroTexto">
          <a:extLst>
            <a:ext uri="{FF2B5EF4-FFF2-40B4-BE49-F238E27FC236}">
              <a16:creationId xmlns:a16="http://schemas.microsoft.com/office/drawing/2014/main" id="{00000000-0008-0000-2000-00007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1" name="170 CuadroTexto">
          <a:extLst>
            <a:ext uri="{FF2B5EF4-FFF2-40B4-BE49-F238E27FC236}">
              <a16:creationId xmlns:a16="http://schemas.microsoft.com/office/drawing/2014/main" id="{00000000-0008-0000-2000-00007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2" name="171 CuadroTexto">
          <a:extLst>
            <a:ext uri="{FF2B5EF4-FFF2-40B4-BE49-F238E27FC236}">
              <a16:creationId xmlns:a16="http://schemas.microsoft.com/office/drawing/2014/main" id="{00000000-0008-0000-2000-00007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3" name="172 CuadroTexto">
          <a:extLst>
            <a:ext uri="{FF2B5EF4-FFF2-40B4-BE49-F238E27FC236}">
              <a16:creationId xmlns:a16="http://schemas.microsoft.com/office/drawing/2014/main" id="{00000000-0008-0000-2000-00007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4" name="173 CuadroTexto">
          <a:extLst>
            <a:ext uri="{FF2B5EF4-FFF2-40B4-BE49-F238E27FC236}">
              <a16:creationId xmlns:a16="http://schemas.microsoft.com/office/drawing/2014/main" id="{00000000-0008-0000-2000-00007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5" name="174 CuadroTexto">
          <a:extLst>
            <a:ext uri="{FF2B5EF4-FFF2-40B4-BE49-F238E27FC236}">
              <a16:creationId xmlns:a16="http://schemas.microsoft.com/office/drawing/2014/main" id="{00000000-0008-0000-2000-00007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6" name="175 CuadroTexto">
          <a:extLst>
            <a:ext uri="{FF2B5EF4-FFF2-40B4-BE49-F238E27FC236}">
              <a16:creationId xmlns:a16="http://schemas.microsoft.com/office/drawing/2014/main" id="{00000000-0008-0000-2000-00007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7" name="176 CuadroTexto">
          <a:extLst>
            <a:ext uri="{FF2B5EF4-FFF2-40B4-BE49-F238E27FC236}">
              <a16:creationId xmlns:a16="http://schemas.microsoft.com/office/drawing/2014/main" id="{00000000-0008-0000-2000-00007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8" name="177 CuadroTexto">
          <a:extLst>
            <a:ext uri="{FF2B5EF4-FFF2-40B4-BE49-F238E27FC236}">
              <a16:creationId xmlns:a16="http://schemas.microsoft.com/office/drawing/2014/main" id="{00000000-0008-0000-2000-00007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9" name="178 CuadroTexto">
          <a:extLst>
            <a:ext uri="{FF2B5EF4-FFF2-40B4-BE49-F238E27FC236}">
              <a16:creationId xmlns:a16="http://schemas.microsoft.com/office/drawing/2014/main" id="{00000000-0008-0000-2000-00007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0" name="179 CuadroTexto">
          <a:extLst>
            <a:ext uri="{FF2B5EF4-FFF2-40B4-BE49-F238E27FC236}">
              <a16:creationId xmlns:a16="http://schemas.microsoft.com/office/drawing/2014/main" id="{00000000-0008-0000-2000-00008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1" name="180 CuadroTexto">
          <a:extLst>
            <a:ext uri="{FF2B5EF4-FFF2-40B4-BE49-F238E27FC236}">
              <a16:creationId xmlns:a16="http://schemas.microsoft.com/office/drawing/2014/main" id="{00000000-0008-0000-2000-00008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2" name="181 CuadroTexto">
          <a:extLst>
            <a:ext uri="{FF2B5EF4-FFF2-40B4-BE49-F238E27FC236}">
              <a16:creationId xmlns:a16="http://schemas.microsoft.com/office/drawing/2014/main" id="{00000000-0008-0000-2000-00008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3" name="182 CuadroTexto">
          <a:extLst>
            <a:ext uri="{FF2B5EF4-FFF2-40B4-BE49-F238E27FC236}">
              <a16:creationId xmlns:a16="http://schemas.microsoft.com/office/drawing/2014/main" id="{00000000-0008-0000-2000-00008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4" name="183 CuadroTexto">
          <a:extLst>
            <a:ext uri="{FF2B5EF4-FFF2-40B4-BE49-F238E27FC236}">
              <a16:creationId xmlns:a16="http://schemas.microsoft.com/office/drawing/2014/main" id="{00000000-0008-0000-2000-00008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5" name="184 CuadroTexto">
          <a:extLst>
            <a:ext uri="{FF2B5EF4-FFF2-40B4-BE49-F238E27FC236}">
              <a16:creationId xmlns:a16="http://schemas.microsoft.com/office/drawing/2014/main" id="{00000000-0008-0000-2000-00008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6" name="185 CuadroTexto">
          <a:extLst>
            <a:ext uri="{FF2B5EF4-FFF2-40B4-BE49-F238E27FC236}">
              <a16:creationId xmlns:a16="http://schemas.microsoft.com/office/drawing/2014/main" id="{00000000-0008-0000-2000-00008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7" name="186 CuadroTexto">
          <a:extLst>
            <a:ext uri="{FF2B5EF4-FFF2-40B4-BE49-F238E27FC236}">
              <a16:creationId xmlns:a16="http://schemas.microsoft.com/office/drawing/2014/main" id="{00000000-0008-0000-2000-00008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8" name="187 CuadroTexto">
          <a:extLst>
            <a:ext uri="{FF2B5EF4-FFF2-40B4-BE49-F238E27FC236}">
              <a16:creationId xmlns:a16="http://schemas.microsoft.com/office/drawing/2014/main" id="{00000000-0008-0000-2000-00008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9" name="188 CuadroTexto">
          <a:extLst>
            <a:ext uri="{FF2B5EF4-FFF2-40B4-BE49-F238E27FC236}">
              <a16:creationId xmlns:a16="http://schemas.microsoft.com/office/drawing/2014/main" id="{00000000-0008-0000-2000-00008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0" name="189 CuadroTexto">
          <a:extLst>
            <a:ext uri="{FF2B5EF4-FFF2-40B4-BE49-F238E27FC236}">
              <a16:creationId xmlns:a16="http://schemas.microsoft.com/office/drawing/2014/main" id="{00000000-0008-0000-2000-00008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1" name="190 CuadroTexto">
          <a:extLst>
            <a:ext uri="{FF2B5EF4-FFF2-40B4-BE49-F238E27FC236}">
              <a16:creationId xmlns:a16="http://schemas.microsoft.com/office/drawing/2014/main" id="{00000000-0008-0000-2000-00008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2" name="191 CuadroTexto">
          <a:extLst>
            <a:ext uri="{FF2B5EF4-FFF2-40B4-BE49-F238E27FC236}">
              <a16:creationId xmlns:a16="http://schemas.microsoft.com/office/drawing/2014/main" id="{00000000-0008-0000-2000-00008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3" name="192 CuadroTexto">
          <a:extLst>
            <a:ext uri="{FF2B5EF4-FFF2-40B4-BE49-F238E27FC236}">
              <a16:creationId xmlns:a16="http://schemas.microsoft.com/office/drawing/2014/main" id="{00000000-0008-0000-2000-00008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4" name="193 CuadroTexto">
          <a:extLst>
            <a:ext uri="{FF2B5EF4-FFF2-40B4-BE49-F238E27FC236}">
              <a16:creationId xmlns:a16="http://schemas.microsoft.com/office/drawing/2014/main" id="{00000000-0008-0000-2000-00008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5" name="194 CuadroTexto">
          <a:extLst>
            <a:ext uri="{FF2B5EF4-FFF2-40B4-BE49-F238E27FC236}">
              <a16:creationId xmlns:a16="http://schemas.microsoft.com/office/drawing/2014/main" id="{00000000-0008-0000-2000-00008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6" name="195 CuadroTexto">
          <a:extLst>
            <a:ext uri="{FF2B5EF4-FFF2-40B4-BE49-F238E27FC236}">
              <a16:creationId xmlns:a16="http://schemas.microsoft.com/office/drawing/2014/main" id="{00000000-0008-0000-2000-00009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7" name="196 CuadroTexto">
          <a:extLst>
            <a:ext uri="{FF2B5EF4-FFF2-40B4-BE49-F238E27FC236}">
              <a16:creationId xmlns:a16="http://schemas.microsoft.com/office/drawing/2014/main" id="{00000000-0008-0000-2000-00009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8" name="197 CuadroTexto">
          <a:extLst>
            <a:ext uri="{FF2B5EF4-FFF2-40B4-BE49-F238E27FC236}">
              <a16:creationId xmlns:a16="http://schemas.microsoft.com/office/drawing/2014/main" id="{00000000-0008-0000-2000-00009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9" name="198 CuadroTexto">
          <a:extLst>
            <a:ext uri="{FF2B5EF4-FFF2-40B4-BE49-F238E27FC236}">
              <a16:creationId xmlns:a16="http://schemas.microsoft.com/office/drawing/2014/main" id="{00000000-0008-0000-2000-00009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0" name="199 CuadroTexto">
          <a:extLst>
            <a:ext uri="{FF2B5EF4-FFF2-40B4-BE49-F238E27FC236}">
              <a16:creationId xmlns:a16="http://schemas.microsoft.com/office/drawing/2014/main" id="{00000000-0008-0000-2000-00009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1" name="200 CuadroTexto">
          <a:extLst>
            <a:ext uri="{FF2B5EF4-FFF2-40B4-BE49-F238E27FC236}">
              <a16:creationId xmlns:a16="http://schemas.microsoft.com/office/drawing/2014/main" id="{00000000-0008-0000-2000-00009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2" name="201 CuadroTexto">
          <a:extLst>
            <a:ext uri="{FF2B5EF4-FFF2-40B4-BE49-F238E27FC236}">
              <a16:creationId xmlns:a16="http://schemas.microsoft.com/office/drawing/2014/main" id="{00000000-0008-0000-2000-00009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3" name="202 CuadroTexto">
          <a:extLst>
            <a:ext uri="{FF2B5EF4-FFF2-40B4-BE49-F238E27FC236}">
              <a16:creationId xmlns:a16="http://schemas.microsoft.com/office/drawing/2014/main" id="{00000000-0008-0000-2000-00009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4" name="203 CuadroTexto">
          <a:extLst>
            <a:ext uri="{FF2B5EF4-FFF2-40B4-BE49-F238E27FC236}">
              <a16:creationId xmlns:a16="http://schemas.microsoft.com/office/drawing/2014/main" id="{00000000-0008-0000-2000-00009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5" name="204 CuadroTexto">
          <a:extLst>
            <a:ext uri="{FF2B5EF4-FFF2-40B4-BE49-F238E27FC236}">
              <a16:creationId xmlns:a16="http://schemas.microsoft.com/office/drawing/2014/main" id="{00000000-0008-0000-2000-00009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6" name="205 CuadroTexto">
          <a:extLst>
            <a:ext uri="{FF2B5EF4-FFF2-40B4-BE49-F238E27FC236}">
              <a16:creationId xmlns:a16="http://schemas.microsoft.com/office/drawing/2014/main" id="{00000000-0008-0000-2000-00009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7" name="206 CuadroTexto">
          <a:extLst>
            <a:ext uri="{FF2B5EF4-FFF2-40B4-BE49-F238E27FC236}">
              <a16:creationId xmlns:a16="http://schemas.microsoft.com/office/drawing/2014/main" id="{00000000-0008-0000-2000-00009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8" name="207 CuadroTexto">
          <a:extLst>
            <a:ext uri="{FF2B5EF4-FFF2-40B4-BE49-F238E27FC236}">
              <a16:creationId xmlns:a16="http://schemas.microsoft.com/office/drawing/2014/main" id="{00000000-0008-0000-2000-00009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9" name="208 CuadroTexto">
          <a:extLst>
            <a:ext uri="{FF2B5EF4-FFF2-40B4-BE49-F238E27FC236}">
              <a16:creationId xmlns:a16="http://schemas.microsoft.com/office/drawing/2014/main" id="{00000000-0008-0000-2000-00009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0" name="209 CuadroTexto">
          <a:extLst>
            <a:ext uri="{FF2B5EF4-FFF2-40B4-BE49-F238E27FC236}">
              <a16:creationId xmlns:a16="http://schemas.microsoft.com/office/drawing/2014/main" id="{00000000-0008-0000-2000-00009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1" name="210 CuadroTexto">
          <a:extLst>
            <a:ext uri="{FF2B5EF4-FFF2-40B4-BE49-F238E27FC236}">
              <a16:creationId xmlns:a16="http://schemas.microsoft.com/office/drawing/2014/main" id="{00000000-0008-0000-2000-00009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2" name="211 CuadroTexto">
          <a:extLst>
            <a:ext uri="{FF2B5EF4-FFF2-40B4-BE49-F238E27FC236}">
              <a16:creationId xmlns:a16="http://schemas.microsoft.com/office/drawing/2014/main" id="{00000000-0008-0000-2000-0000A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3" name="212 CuadroTexto">
          <a:extLst>
            <a:ext uri="{FF2B5EF4-FFF2-40B4-BE49-F238E27FC236}">
              <a16:creationId xmlns:a16="http://schemas.microsoft.com/office/drawing/2014/main" id="{00000000-0008-0000-2000-0000A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4" name="213 CuadroTexto">
          <a:extLst>
            <a:ext uri="{FF2B5EF4-FFF2-40B4-BE49-F238E27FC236}">
              <a16:creationId xmlns:a16="http://schemas.microsoft.com/office/drawing/2014/main" id="{00000000-0008-0000-2000-0000A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5" name="214 CuadroTexto">
          <a:extLst>
            <a:ext uri="{FF2B5EF4-FFF2-40B4-BE49-F238E27FC236}">
              <a16:creationId xmlns:a16="http://schemas.microsoft.com/office/drawing/2014/main" id="{00000000-0008-0000-2000-0000A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6" name="215 CuadroTexto">
          <a:extLst>
            <a:ext uri="{FF2B5EF4-FFF2-40B4-BE49-F238E27FC236}">
              <a16:creationId xmlns:a16="http://schemas.microsoft.com/office/drawing/2014/main" id="{00000000-0008-0000-2000-0000A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7" name="216 CuadroTexto">
          <a:extLst>
            <a:ext uri="{FF2B5EF4-FFF2-40B4-BE49-F238E27FC236}">
              <a16:creationId xmlns:a16="http://schemas.microsoft.com/office/drawing/2014/main" id="{00000000-0008-0000-2000-0000A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8" name="217 CuadroTexto">
          <a:extLst>
            <a:ext uri="{FF2B5EF4-FFF2-40B4-BE49-F238E27FC236}">
              <a16:creationId xmlns:a16="http://schemas.microsoft.com/office/drawing/2014/main" id="{00000000-0008-0000-2000-0000A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9" name="218 CuadroTexto">
          <a:extLst>
            <a:ext uri="{FF2B5EF4-FFF2-40B4-BE49-F238E27FC236}">
              <a16:creationId xmlns:a16="http://schemas.microsoft.com/office/drawing/2014/main" id="{00000000-0008-0000-2000-0000A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0" name="219 CuadroTexto">
          <a:extLst>
            <a:ext uri="{FF2B5EF4-FFF2-40B4-BE49-F238E27FC236}">
              <a16:creationId xmlns:a16="http://schemas.microsoft.com/office/drawing/2014/main" id="{00000000-0008-0000-2000-0000A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1" name="220 CuadroTexto">
          <a:extLst>
            <a:ext uri="{FF2B5EF4-FFF2-40B4-BE49-F238E27FC236}">
              <a16:creationId xmlns:a16="http://schemas.microsoft.com/office/drawing/2014/main" id="{00000000-0008-0000-2000-0000A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2" name="221 CuadroTexto">
          <a:extLst>
            <a:ext uri="{FF2B5EF4-FFF2-40B4-BE49-F238E27FC236}">
              <a16:creationId xmlns:a16="http://schemas.microsoft.com/office/drawing/2014/main" id="{00000000-0008-0000-2000-0000A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3" name="222 CuadroTexto">
          <a:extLst>
            <a:ext uri="{FF2B5EF4-FFF2-40B4-BE49-F238E27FC236}">
              <a16:creationId xmlns:a16="http://schemas.microsoft.com/office/drawing/2014/main" id="{00000000-0008-0000-2000-0000A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4" name="223 CuadroTexto">
          <a:extLst>
            <a:ext uri="{FF2B5EF4-FFF2-40B4-BE49-F238E27FC236}">
              <a16:creationId xmlns:a16="http://schemas.microsoft.com/office/drawing/2014/main" id="{00000000-0008-0000-2000-0000A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5" name="224 CuadroTexto">
          <a:extLst>
            <a:ext uri="{FF2B5EF4-FFF2-40B4-BE49-F238E27FC236}">
              <a16:creationId xmlns:a16="http://schemas.microsoft.com/office/drawing/2014/main" id="{00000000-0008-0000-2000-0000A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6" name="225 CuadroTexto">
          <a:extLst>
            <a:ext uri="{FF2B5EF4-FFF2-40B4-BE49-F238E27FC236}">
              <a16:creationId xmlns:a16="http://schemas.microsoft.com/office/drawing/2014/main" id="{00000000-0008-0000-2000-0000A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7" name="226 CuadroTexto">
          <a:extLst>
            <a:ext uri="{FF2B5EF4-FFF2-40B4-BE49-F238E27FC236}">
              <a16:creationId xmlns:a16="http://schemas.microsoft.com/office/drawing/2014/main" id="{00000000-0008-0000-2000-0000A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8" name="227 CuadroTexto">
          <a:extLst>
            <a:ext uri="{FF2B5EF4-FFF2-40B4-BE49-F238E27FC236}">
              <a16:creationId xmlns:a16="http://schemas.microsoft.com/office/drawing/2014/main" id="{00000000-0008-0000-2000-0000B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9" name="228 CuadroTexto">
          <a:extLst>
            <a:ext uri="{FF2B5EF4-FFF2-40B4-BE49-F238E27FC236}">
              <a16:creationId xmlns:a16="http://schemas.microsoft.com/office/drawing/2014/main" id="{00000000-0008-0000-2000-0000B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0" name="229 CuadroTexto">
          <a:extLst>
            <a:ext uri="{FF2B5EF4-FFF2-40B4-BE49-F238E27FC236}">
              <a16:creationId xmlns:a16="http://schemas.microsoft.com/office/drawing/2014/main" id="{00000000-0008-0000-2000-0000B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1" name="230 CuadroTexto">
          <a:extLst>
            <a:ext uri="{FF2B5EF4-FFF2-40B4-BE49-F238E27FC236}">
              <a16:creationId xmlns:a16="http://schemas.microsoft.com/office/drawing/2014/main" id="{00000000-0008-0000-2000-0000B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2" name="231 CuadroTexto">
          <a:extLst>
            <a:ext uri="{FF2B5EF4-FFF2-40B4-BE49-F238E27FC236}">
              <a16:creationId xmlns:a16="http://schemas.microsoft.com/office/drawing/2014/main" id="{00000000-0008-0000-2000-0000B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3" name="232 CuadroTexto">
          <a:extLst>
            <a:ext uri="{FF2B5EF4-FFF2-40B4-BE49-F238E27FC236}">
              <a16:creationId xmlns:a16="http://schemas.microsoft.com/office/drawing/2014/main" id="{00000000-0008-0000-2000-0000B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4" name="233 CuadroTexto">
          <a:extLst>
            <a:ext uri="{FF2B5EF4-FFF2-40B4-BE49-F238E27FC236}">
              <a16:creationId xmlns:a16="http://schemas.microsoft.com/office/drawing/2014/main" id="{00000000-0008-0000-2000-0000B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5" name="234 CuadroTexto">
          <a:extLst>
            <a:ext uri="{FF2B5EF4-FFF2-40B4-BE49-F238E27FC236}">
              <a16:creationId xmlns:a16="http://schemas.microsoft.com/office/drawing/2014/main" id="{00000000-0008-0000-2000-0000B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6" name="235 CuadroTexto">
          <a:extLst>
            <a:ext uri="{FF2B5EF4-FFF2-40B4-BE49-F238E27FC236}">
              <a16:creationId xmlns:a16="http://schemas.microsoft.com/office/drawing/2014/main" id="{00000000-0008-0000-2000-0000B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7" name="236 CuadroTexto">
          <a:extLst>
            <a:ext uri="{FF2B5EF4-FFF2-40B4-BE49-F238E27FC236}">
              <a16:creationId xmlns:a16="http://schemas.microsoft.com/office/drawing/2014/main" id="{00000000-0008-0000-2000-0000B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8" name="237 CuadroTexto">
          <a:extLst>
            <a:ext uri="{FF2B5EF4-FFF2-40B4-BE49-F238E27FC236}">
              <a16:creationId xmlns:a16="http://schemas.microsoft.com/office/drawing/2014/main" id="{00000000-0008-0000-2000-0000B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9" name="238 CuadroTexto">
          <a:extLst>
            <a:ext uri="{FF2B5EF4-FFF2-40B4-BE49-F238E27FC236}">
              <a16:creationId xmlns:a16="http://schemas.microsoft.com/office/drawing/2014/main" id="{00000000-0008-0000-2000-0000B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0" name="239 CuadroTexto">
          <a:extLst>
            <a:ext uri="{FF2B5EF4-FFF2-40B4-BE49-F238E27FC236}">
              <a16:creationId xmlns:a16="http://schemas.microsoft.com/office/drawing/2014/main" id="{00000000-0008-0000-2000-0000B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1" name="240 CuadroTexto">
          <a:extLst>
            <a:ext uri="{FF2B5EF4-FFF2-40B4-BE49-F238E27FC236}">
              <a16:creationId xmlns:a16="http://schemas.microsoft.com/office/drawing/2014/main" id="{00000000-0008-0000-2000-0000B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2" name="241 CuadroTexto">
          <a:extLst>
            <a:ext uri="{FF2B5EF4-FFF2-40B4-BE49-F238E27FC236}">
              <a16:creationId xmlns:a16="http://schemas.microsoft.com/office/drawing/2014/main" id="{00000000-0008-0000-2000-0000B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3" name="242 CuadroTexto">
          <a:extLst>
            <a:ext uri="{FF2B5EF4-FFF2-40B4-BE49-F238E27FC236}">
              <a16:creationId xmlns:a16="http://schemas.microsoft.com/office/drawing/2014/main" id="{00000000-0008-0000-2000-0000B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4" name="243 CuadroTexto">
          <a:extLst>
            <a:ext uri="{FF2B5EF4-FFF2-40B4-BE49-F238E27FC236}">
              <a16:creationId xmlns:a16="http://schemas.microsoft.com/office/drawing/2014/main" id="{00000000-0008-0000-2000-0000C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5" name="244 CuadroTexto">
          <a:extLst>
            <a:ext uri="{FF2B5EF4-FFF2-40B4-BE49-F238E27FC236}">
              <a16:creationId xmlns:a16="http://schemas.microsoft.com/office/drawing/2014/main" id="{00000000-0008-0000-2000-0000C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6" name="245 CuadroTexto">
          <a:extLst>
            <a:ext uri="{FF2B5EF4-FFF2-40B4-BE49-F238E27FC236}">
              <a16:creationId xmlns:a16="http://schemas.microsoft.com/office/drawing/2014/main" id="{00000000-0008-0000-2000-0000C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7" name="246 CuadroTexto">
          <a:extLst>
            <a:ext uri="{FF2B5EF4-FFF2-40B4-BE49-F238E27FC236}">
              <a16:creationId xmlns:a16="http://schemas.microsoft.com/office/drawing/2014/main" id="{00000000-0008-0000-2000-0000C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8" name="247 CuadroTexto">
          <a:extLst>
            <a:ext uri="{FF2B5EF4-FFF2-40B4-BE49-F238E27FC236}">
              <a16:creationId xmlns:a16="http://schemas.microsoft.com/office/drawing/2014/main" id="{00000000-0008-0000-2000-0000C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9" name="248 CuadroTexto">
          <a:extLst>
            <a:ext uri="{FF2B5EF4-FFF2-40B4-BE49-F238E27FC236}">
              <a16:creationId xmlns:a16="http://schemas.microsoft.com/office/drawing/2014/main" id="{00000000-0008-0000-2000-0000C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0" name="249 CuadroTexto">
          <a:extLst>
            <a:ext uri="{FF2B5EF4-FFF2-40B4-BE49-F238E27FC236}">
              <a16:creationId xmlns:a16="http://schemas.microsoft.com/office/drawing/2014/main" id="{00000000-0008-0000-2000-0000C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1" name="250 CuadroTexto">
          <a:extLst>
            <a:ext uri="{FF2B5EF4-FFF2-40B4-BE49-F238E27FC236}">
              <a16:creationId xmlns:a16="http://schemas.microsoft.com/office/drawing/2014/main" id="{00000000-0008-0000-2000-0000C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2" name="251 CuadroTexto">
          <a:extLst>
            <a:ext uri="{FF2B5EF4-FFF2-40B4-BE49-F238E27FC236}">
              <a16:creationId xmlns:a16="http://schemas.microsoft.com/office/drawing/2014/main" id="{00000000-0008-0000-2000-0000C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3" name="252 CuadroTexto">
          <a:extLst>
            <a:ext uri="{FF2B5EF4-FFF2-40B4-BE49-F238E27FC236}">
              <a16:creationId xmlns:a16="http://schemas.microsoft.com/office/drawing/2014/main" id="{00000000-0008-0000-2000-0000C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4" name="253 CuadroTexto">
          <a:extLst>
            <a:ext uri="{FF2B5EF4-FFF2-40B4-BE49-F238E27FC236}">
              <a16:creationId xmlns:a16="http://schemas.microsoft.com/office/drawing/2014/main" id="{00000000-0008-0000-2000-0000C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5" name="254 CuadroTexto">
          <a:extLst>
            <a:ext uri="{FF2B5EF4-FFF2-40B4-BE49-F238E27FC236}">
              <a16:creationId xmlns:a16="http://schemas.microsoft.com/office/drawing/2014/main" id="{00000000-0008-0000-2000-0000C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6" name="255 CuadroTexto">
          <a:extLst>
            <a:ext uri="{FF2B5EF4-FFF2-40B4-BE49-F238E27FC236}">
              <a16:creationId xmlns:a16="http://schemas.microsoft.com/office/drawing/2014/main" id="{00000000-0008-0000-2000-0000C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7" name="256 CuadroTexto">
          <a:extLst>
            <a:ext uri="{FF2B5EF4-FFF2-40B4-BE49-F238E27FC236}">
              <a16:creationId xmlns:a16="http://schemas.microsoft.com/office/drawing/2014/main" id="{00000000-0008-0000-2000-0000C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8" name="257 CuadroTexto">
          <a:extLst>
            <a:ext uri="{FF2B5EF4-FFF2-40B4-BE49-F238E27FC236}">
              <a16:creationId xmlns:a16="http://schemas.microsoft.com/office/drawing/2014/main" id="{00000000-0008-0000-2000-0000C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9" name="258 CuadroTexto">
          <a:extLst>
            <a:ext uri="{FF2B5EF4-FFF2-40B4-BE49-F238E27FC236}">
              <a16:creationId xmlns:a16="http://schemas.microsoft.com/office/drawing/2014/main" id="{00000000-0008-0000-2000-0000C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0" name="259 CuadroTexto">
          <a:extLst>
            <a:ext uri="{FF2B5EF4-FFF2-40B4-BE49-F238E27FC236}">
              <a16:creationId xmlns:a16="http://schemas.microsoft.com/office/drawing/2014/main" id="{00000000-0008-0000-2000-0000D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1" name="260 CuadroTexto">
          <a:extLst>
            <a:ext uri="{FF2B5EF4-FFF2-40B4-BE49-F238E27FC236}">
              <a16:creationId xmlns:a16="http://schemas.microsoft.com/office/drawing/2014/main" id="{00000000-0008-0000-2000-0000D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2" name="261 CuadroTexto">
          <a:extLst>
            <a:ext uri="{FF2B5EF4-FFF2-40B4-BE49-F238E27FC236}">
              <a16:creationId xmlns:a16="http://schemas.microsoft.com/office/drawing/2014/main" id="{00000000-0008-0000-2000-0000D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3" name="262 CuadroTexto">
          <a:extLst>
            <a:ext uri="{FF2B5EF4-FFF2-40B4-BE49-F238E27FC236}">
              <a16:creationId xmlns:a16="http://schemas.microsoft.com/office/drawing/2014/main" id="{00000000-0008-0000-2000-0000D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4" name="263 CuadroTexto">
          <a:extLst>
            <a:ext uri="{FF2B5EF4-FFF2-40B4-BE49-F238E27FC236}">
              <a16:creationId xmlns:a16="http://schemas.microsoft.com/office/drawing/2014/main" id="{00000000-0008-0000-2000-0000D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5" name="264 CuadroTexto">
          <a:extLst>
            <a:ext uri="{FF2B5EF4-FFF2-40B4-BE49-F238E27FC236}">
              <a16:creationId xmlns:a16="http://schemas.microsoft.com/office/drawing/2014/main" id="{00000000-0008-0000-2000-0000D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6" name="265 CuadroTexto">
          <a:extLst>
            <a:ext uri="{FF2B5EF4-FFF2-40B4-BE49-F238E27FC236}">
              <a16:creationId xmlns:a16="http://schemas.microsoft.com/office/drawing/2014/main" id="{00000000-0008-0000-2000-0000D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7" name="266 CuadroTexto">
          <a:extLst>
            <a:ext uri="{FF2B5EF4-FFF2-40B4-BE49-F238E27FC236}">
              <a16:creationId xmlns:a16="http://schemas.microsoft.com/office/drawing/2014/main" id="{00000000-0008-0000-2000-0000D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8" name="267 CuadroTexto">
          <a:extLst>
            <a:ext uri="{FF2B5EF4-FFF2-40B4-BE49-F238E27FC236}">
              <a16:creationId xmlns:a16="http://schemas.microsoft.com/office/drawing/2014/main" id="{00000000-0008-0000-2000-0000D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009" name="268 CuadroTexto">
          <a:extLst>
            <a:ext uri="{FF2B5EF4-FFF2-40B4-BE49-F238E27FC236}">
              <a16:creationId xmlns:a16="http://schemas.microsoft.com/office/drawing/2014/main" id="{00000000-0008-0000-2000-0000D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0" name="269 CuadroTexto">
          <a:extLst>
            <a:ext uri="{FF2B5EF4-FFF2-40B4-BE49-F238E27FC236}">
              <a16:creationId xmlns:a16="http://schemas.microsoft.com/office/drawing/2014/main" id="{00000000-0008-0000-2000-0000DA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1" name="270 CuadroTexto">
          <a:extLst>
            <a:ext uri="{FF2B5EF4-FFF2-40B4-BE49-F238E27FC236}">
              <a16:creationId xmlns:a16="http://schemas.microsoft.com/office/drawing/2014/main" id="{00000000-0008-0000-2000-0000DB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2" name="271 CuadroTexto">
          <a:extLst>
            <a:ext uri="{FF2B5EF4-FFF2-40B4-BE49-F238E27FC236}">
              <a16:creationId xmlns:a16="http://schemas.microsoft.com/office/drawing/2014/main" id="{00000000-0008-0000-2000-0000DC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3" name="272 CuadroTexto">
          <a:extLst>
            <a:ext uri="{FF2B5EF4-FFF2-40B4-BE49-F238E27FC236}">
              <a16:creationId xmlns:a16="http://schemas.microsoft.com/office/drawing/2014/main" id="{00000000-0008-0000-2000-0000DD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4" name="273 CuadroTexto">
          <a:extLst>
            <a:ext uri="{FF2B5EF4-FFF2-40B4-BE49-F238E27FC236}">
              <a16:creationId xmlns:a16="http://schemas.microsoft.com/office/drawing/2014/main" id="{00000000-0008-0000-2000-0000DE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5" name="274 CuadroTexto">
          <a:extLst>
            <a:ext uri="{FF2B5EF4-FFF2-40B4-BE49-F238E27FC236}">
              <a16:creationId xmlns:a16="http://schemas.microsoft.com/office/drawing/2014/main" id="{00000000-0008-0000-2000-0000DF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6" name="275 CuadroTexto">
          <a:extLst>
            <a:ext uri="{FF2B5EF4-FFF2-40B4-BE49-F238E27FC236}">
              <a16:creationId xmlns:a16="http://schemas.microsoft.com/office/drawing/2014/main" id="{00000000-0008-0000-2000-0000E0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7" name="276 CuadroTexto">
          <a:extLst>
            <a:ext uri="{FF2B5EF4-FFF2-40B4-BE49-F238E27FC236}">
              <a16:creationId xmlns:a16="http://schemas.microsoft.com/office/drawing/2014/main" id="{00000000-0008-0000-2000-0000E1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8" name="277 CuadroTexto">
          <a:extLst>
            <a:ext uri="{FF2B5EF4-FFF2-40B4-BE49-F238E27FC236}">
              <a16:creationId xmlns:a16="http://schemas.microsoft.com/office/drawing/2014/main" id="{00000000-0008-0000-2000-0000E2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9" name="278 CuadroTexto">
          <a:extLst>
            <a:ext uri="{FF2B5EF4-FFF2-40B4-BE49-F238E27FC236}">
              <a16:creationId xmlns:a16="http://schemas.microsoft.com/office/drawing/2014/main" id="{00000000-0008-0000-2000-0000E3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0" name="279 CuadroTexto">
          <a:extLst>
            <a:ext uri="{FF2B5EF4-FFF2-40B4-BE49-F238E27FC236}">
              <a16:creationId xmlns:a16="http://schemas.microsoft.com/office/drawing/2014/main" id="{00000000-0008-0000-2000-0000E4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1" name="280 CuadroTexto">
          <a:extLst>
            <a:ext uri="{FF2B5EF4-FFF2-40B4-BE49-F238E27FC236}">
              <a16:creationId xmlns:a16="http://schemas.microsoft.com/office/drawing/2014/main" id="{00000000-0008-0000-2000-0000E5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2" name="281 CuadroTexto">
          <a:extLst>
            <a:ext uri="{FF2B5EF4-FFF2-40B4-BE49-F238E27FC236}">
              <a16:creationId xmlns:a16="http://schemas.microsoft.com/office/drawing/2014/main" id="{00000000-0008-0000-2000-0000E6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3" name="282 CuadroTexto">
          <a:extLst>
            <a:ext uri="{FF2B5EF4-FFF2-40B4-BE49-F238E27FC236}">
              <a16:creationId xmlns:a16="http://schemas.microsoft.com/office/drawing/2014/main" id="{00000000-0008-0000-2000-0000E7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4" name="283 CuadroTexto">
          <a:extLst>
            <a:ext uri="{FF2B5EF4-FFF2-40B4-BE49-F238E27FC236}">
              <a16:creationId xmlns:a16="http://schemas.microsoft.com/office/drawing/2014/main" id="{00000000-0008-0000-2000-0000E8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5" name="284 CuadroTexto">
          <a:extLst>
            <a:ext uri="{FF2B5EF4-FFF2-40B4-BE49-F238E27FC236}">
              <a16:creationId xmlns:a16="http://schemas.microsoft.com/office/drawing/2014/main" id="{00000000-0008-0000-2000-0000E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026" name="285 CuadroTexto">
          <a:extLst>
            <a:ext uri="{FF2B5EF4-FFF2-40B4-BE49-F238E27FC236}">
              <a16:creationId xmlns:a16="http://schemas.microsoft.com/office/drawing/2014/main" id="{00000000-0008-0000-2000-0000E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7" name="286 CuadroTexto">
          <a:extLst>
            <a:ext uri="{FF2B5EF4-FFF2-40B4-BE49-F238E27FC236}">
              <a16:creationId xmlns:a16="http://schemas.microsoft.com/office/drawing/2014/main" id="{00000000-0008-0000-2000-0000E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8" name="287 CuadroTexto">
          <a:extLst>
            <a:ext uri="{FF2B5EF4-FFF2-40B4-BE49-F238E27FC236}">
              <a16:creationId xmlns:a16="http://schemas.microsoft.com/office/drawing/2014/main" id="{00000000-0008-0000-2000-0000E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9" name="288 CuadroTexto">
          <a:extLst>
            <a:ext uri="{FF2B5EF4-FFF2-40B4-BE49-F238E27FC236}">
              <a16:creationId xmlns:a16="http://schemas.microsoft.com/office/drawing/2014/main" id="{00000000-0008-0000-2000-0000E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0" name="289 CuadroTexto">
          <a:extLst>
            <a:ext uri="{FF2B5EF4-FFF2-40B4-BE49-F238E27FC236}">
              <a16:creationId xmlns:a16="http://schemas.microsoft.com/office/drawing/2014/main" id="{00000000-0008-0000-2000-0000E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1" name="290 CuadroTexto">
          <a:extLst>
            <a:ext uri="{FF2B5EF4-FFF2-40B4-BE49-F238E27FC236}">
              <a16:creationId xmlns:a16="http://schemas.microsoft.com/office/drawing/2014/main" id="{00000000-0008-0000-2000-0000E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2" name="291 CuadroTexto">
          <a:extLst>
            <a:ext uri="{FF2B5EF4-FFF2-40B4-BE49-F238E27FC236}">
              <a16:creationId xmlns:a16="http://schemas.microsoft.com/office/drawing/2014/main" id="{00000000-0008-0000-2000-0000F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3" name="292 CuadroTexto">
          <a:extLst>
            <a:ext uri="{FF2B5EF4-FFF2-40B4-BE49-F238E27FC236}">
              <a16:creationId xmlns:a16="http://schemas.microsoft.com/office/drawing/2014/main" id="{00000000-0008-0000-2000-0000F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4" name="293 CuadroTexto">
          <a:extLst>
            <a:ext uri="{FF2B5EF4-FFF2-40B4-BE49-F238E27FC236}">
              <a16:creationId xmlns:a16="http://schemas.microsoft.com/office/drawing/2014/main" id="{00000000-0008-0000-2000-0000F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5" name="294 CuadroTexto">
          <a:extLst>
            <a:ext uri="{FF2B5EF4-FFF2-40B4-BE49-F238E27FC236}">
              <a16:creationId xmlns:a16="http://schemas.microsoft.com/office/drawing/2014/main" id="{00000000-0008-0000-2000-0000F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6" name="295 CuadroTexto">
          <a:extLst>
            <a:ext uri="{FF2B5EF4-FFF2-40B4-BE49-F238E27FC236}">
              <a16:creationId xmlns:a16="http://schemas.microsoft.com/office/drawing/2014/main" id="{00000000-0008-0000-2000-0000F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7" name="296 CuadroTexto">
          <a:extLst>
            <a:ext uri="{FF2B5EF4-FFF2-40B4-BE49-F238E27FC236}">
              <a16:creationId xmlns:a16="http://schemas.microsoft.com/office/drawing/2014/main" id="{00000000-0008-0000-2000-0000F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38" name="17 CuadroTexto">
          <a:extLst>
            <a:ext uri="{FF2B5EF4-FFF2-40B4-BE49-F238E27FC236}">
              <a16:creationId xmlns:a16="http://schemas.microsoft.com/office/drawing/2014/main" id="{00000000-0008-0000-2000-0000F607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97227" cy="217317"/>
    <xdr:sp macro="" textlink="">
      <xdr:nvSpPr>
        <xdr:cNvPr id="2039" name="90 CuadroTexto">
          <a:extLst>
            <a:ext uri="{FF2B5EF4-FFF2-40B4-BE49-F238E27FC236}">
              <a16:creationId xmlns:a16="http://schemas.microsoft.com/office/drawing/2014/main" id="{00000000-0008-0000-2000-0000F7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0" name="91 CuadroTexto">
          <a:extLst>
            <a:ext uri="{FF2B5EF4-FFF2-40B4-BE49-F238E27FC236}">
              <a16:creationId xmlns:a16="http://schemas.microsoft.com/office/drawing/2014/main" id="{00000000-0008-0000-2000-0000F8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1" name="92 CuadroTexto">
          <a:extLst>
            <a:ext uri="{FF2B5EF4-FFF2-40B4-BE49-F238E27FC236}">
              <a16:creationId xmlns:a16="http://schemas.microsoft.com/office/drawing/2014/main" id="{00000000-0008-0000-2000-0000F9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2" name="93 CuadroTexto">
          <a:extLst>
            <a:ext uri="{FF2B5EF4-FFF2-40B4-BE49-F238E27FC236}">
              <a16:creationId xmlns:a16="http://schemas.microsoft.com/office/drawing/2014/main" id="{00000000-0008-0000-2000-0000FA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3" name="94 CuadroTexto">
          <a:extLst>
            <a:ext uri="{FF2B5EF4-FFF2-40B4-BE49-F238E27FC236}">
              <a16:creationId xmlns:a16="http://schemas.microsoft.com/office/drawing/2014/main" id="{00000000-0008-0000-2000-0000FB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4" name="95 CuadroTexto">
          <a:extLst>
            <a:ext uri="{FF2B5EF4-FFF2-40B4-BE49-F238E27FC236}">
              <a16:creationId xmlns:a16="http://schemas.microsoft.com/office/drawing/2014/main" id="{00000000-0008-0000-2000-0000FC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5" name="96 CuadroTexto">
          <a:extLst>
            <a:ext uri="{FF2B5EF4-FFF2-40B4-BE49-F238E27FC236}">
              <a16:creationId xmlns:a16="http://schemas.microsoft.com/office/drawing/2014/main" id="{00000000-0008-0000-2000-0000FD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6" name="97 CuadroTexto">
          <a:extLst>
            <a:ext uri="{FF2B5EF4-FFF2-40B4-BE49-F238E27FC236}">
              <a16:creationId xmlns:a16="http://schemas.microsoft.com/office/drawing/2014/main" id="{00000000-0008-0000-2000-0000FE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7" name="98 CuadroTexto">
          <a:extLst>
            <a:ext uri="{FF2B5EF4-FFF2-40B4-BE49-F238E27FC236}">
              <a16:creationId xmlns:a16="http://schemas.microsoft.com/office/drawing/2014/main" id="{00000000-0008-0000-2000-0000FF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8" name="99 CuadroTexto">
          <a:extLst>
            <a:ext uri="{FF2B5EF4-FFF2-40B4-BE49-F238E27FC236}">
              <a16:creationId xmlns:a16="http://schemas.microsoft.com/office/drawing/2014/main" id="{00000000-0008-0000-2000-00000008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9" name="100 CuadroTexto">
          <a:extLst>
            <a:ext uri="{FF2B5EF4-FFF2-40B4-BE49-F238E27FC236}">
              <a16:creationId xmlns:a16="http://schemas.microsoft.com/office/drawing/2014/main" id="{00000000-0008-0000-2000-00000108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50" name="101 CuadroTexto">
          <a:extLst>
            <a:ext uri="{FF2B5EF4-FFF2-40B4-BE49-F238E27FC236}">
              <a16:creationId xmlns:a16="http://schemas.microsoft.com/office/drawing/2014/main" id="{00000000-0008-0000-2000-00000208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184731" cy="264560"/>
    <xdr:sp macro="" textlink="">
      <xdr:nvSpPr>
        <xdr:cNvPr id="2051" name="118 CuadroTexto">
          <a:extLst>
            <a:ext uri="{FF2B5EF4-FFF2-40B4-BE49-F238E27FC236}">
              <a16:creationId xmlns:a16="http://schemas.microsoft.com/office/drawing/2014/main" id="{00000000-0008-0000-2000-00000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2" name="119 CuadroTexto">
          <a:extLst>
            <a:ext uri="{FF2B5EF4-FFF2-40B4-BE49-F238E27FC236}">
              <a16:creationId xmlns:a16="http://schemas.microsoft.com/office/drawing/2014/main" id="{00000000-0008-0000-2000-00000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3" name="120 CuadroTexto">
          <a:extLst>
            <a:ext uri="{FF2B5EF4-FFF2-40B4-BE49-F238E27FC236}">
              <a16:creationId xmlns:a16="http://schemas.microsoft.com/office/drawing/2014/main" id="{00000000-0008-0000-2000-00000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4" name="121 CuadroTexto">
          <a:extLst>
            <a:ext uri="{FF2B5EF4-FFF2-40B4-BE49-F238E27FC236}">
              <a16:creationId xmlns:a16="http://schemas.microsoft.com/office/drawing/2014/main" id="{00000000-0008-0000-2000-00000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5" name="122 CuadroTexto">
          <a:extLst>
            <a:ext uri="{FF2B5EF4-FFF2-40B4-BE49-F238E27FC236}">
              <a16:creationId xmlns:a16="http://schemas.microsoft.com/office/drawing/2014/main" id="{00000000-0008-0000-2000-00000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6" name="123 CuadroTexto">
          <a:extLst>
            <a:ext uri="{FF2B5EF4-FFF2-40B4-BE49-F238E27FC236}">
              <a16:creationId xmlns:a16="http://schemas.microsoft.com/office/drawing/2014/main" id="{00000000-0008-0000-2000-00000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7" name="124 CuadroTexto">
          <a:extLst>
            <a:ext uri="{FF2B5EF4-FFF2-40B4-BE49-F238E27FC236}">
              <a16:creationId xmlns:a16="http://schemas.microsoft.com/office/drawing/2014/main" id="{00000000-0008-0000-2000-00000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8" name="125 CuadroTexto">
          <a:extLst>
            <a:ext uri="{FF2B5EF4-FFF2-40B4-BE49-F238E27FC236}">
              <a16:creationId xmlns:a16="http://schemas.microsoft.com/office/drawing/2014/main" id="{00000000-0008-0000-2000-00000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9" name="143 CuadroTexto">
          <a:extLst>
            <a:ext uri="{FF2B5EF4-FFF2-40B4-BE49-F238E27FC236}">
              <a16:creationId xmlns:a16="http://schemas.microsoft.com/office/drawing/2014/main" id="{00000000-0008-0000-2000-00000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0" name="144 CuadroTexto">
          <a:extLst>
            <a:ext uri="{FF2B5EF4-FFF2-40B4-BE49-F238E27FC236}">
              <a16:creationId xmlns:a16="http://schemas.microsoft.com/office/drawing/2014/main" id="{00000000-0008-0000-2000-00000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1" name="145 CuadroTexto">
          <a:extLst>
            <a:ext uri="{FF2B5EF4-FFF2-40B4-BE49-F238E27FC236}">
              <a16:creationId xmlns:a16="http://schemas.microsoft.com/office/drawing/2014/main" id="{00000000-0008-0000-2000-00000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2" name="146 CuadroTexto">
          <a:extLst>
            <a:ext uri="{FF2B5EF4-FFF2-40B4-BE49-F238E27FC236}">
              <a16:creationId xmlns:a16="http://schemas.microsoft.com/office/drawing/2014/main" id="{00000000-0008-0000-2000-00000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3" name="147 CuadroTexto">
          <a:extLst>
            <a:ext uri="{FF2B5EF4-FFF2-40B4-BE49-F238E27FC236}">
              <a16:creationId xmlns:a16="http://schemas.microsoft.com/office/drawing/2014/main" id="{00000000-0008-0000-2000-00000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4" name="148 CuadroTexto">
          <a:extLst>
            <a:ext uri="{FF2B5EF4-FFF2-40B4-BE49-F238E27FC236}">
              <a16:creationId xmlns:a16="http://schemas.microsoft.com/office/drawing/2014/main" id="{00000000-0008-0000-2000-00001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5" name="149 CuadroTexto">
          <a:extLst>
            <a:ext uri="{FF2B5EF4-FFF2-40B4-BE49-F238E27FC236}">
              <a16:creationId xmlns:a16="http://schemas.microsoft.com/office/drawing/2014/main" id="{00000000-0008-0000-2000-00001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6" name="150 CuadroTexto">
          <a:extLst>
            <a:ext uri="{FF2B5EF4-FFF2-40B4-BE49-F238E27FC236}">
              <a16:creationId xmlns:a16="http://schemas.microsoft.com/office/drawing/2014/main" id="{00000000-0008-0000-2000-00001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7" name="151 CuadroTexto">
          <a:extLst>
            <a:ext uri="{FF2B5EF4-FFF2-40B4-BE49-F238E27FC236}">
              <a16:creationId xmlns:a16="http://schemas.microsoft.com/office/drawing/2014/main" id="{00000000-0008-0000-2000-00001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8" name="152 CuadroTexto">
          <a:extLst>
            <a:ext uri="{FF2B5EF4-FFF2-40B4-BE49-F238E27FC236}">
              <a16:creationId xmlns:a16="http://schemas.microsoft.com/office/drawing/2014/main" id="{00000000-0008-0000-2000-00001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9" name="153 CuadroTexto">
          <a:extLst>
            <a:ext uri="{FF2B5EF4-FFF2-40B4-BE49-F238E27FC236}">
              <a16:creationId xmlns:a16="http://schemas.microsoft.com/office/drawing/2014/main" id="{00000000-0008-0000-2000-00001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0" name="154 CuadroTexto">
          <a:extLst>
            <a:ext uri="{FF2B5EF4-FFF2-40B4-BE49-F238E27FC236}">
              <a16:creationId xmlns:a16="http://schemas.microsoft.com/office/drawing/2014/main" id="{00000000-0008-0000-2000-00001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1" name="155 CuadroTexto">
          <a:extLst>
            <a:ext uri="{FF2B5EF4-FFF2-40B4-BE49-F238E27FC236}">
              <a16:creationId xmlns:a16="http://schemas.microsoft.com/office/drawing/2014/main" id="{00000000-0008-0000-2000-00001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2" name="156 CuadroTexto">
          <a:extLst>
            <a:ext uri="{FF2B5EF4-FFF2-40B4-BE49-F238E27FC236}">
              <a16:creationId xmlns:a16="http://schemas.microsoft.com/office/drawing/2014/main" id="{00000000-0008-0000-2000-00001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3" name="157 CuadroTexto">
          <a:extLst>
            <a:ext uri="{FF2B5EF4-FFF2-40B4-BE49-F238E27FC236}">
              <a16:creationId xmlns:a16="http://schemas.microsoft.com/office/drawing/2014/main" id="{00000000-0008-0000-2000-00001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4" name="158 CuadroTexto">
          <a:extLst>
            <a:ext uri="{FF2B5EF4-FFF2-40B4-BE49-F238E27FC236}">
              <a16:creationId xmlns:a16="http://schemas.microsoft.com/office/drawing/2014/main" id="{00000000-0008-0000-2000-00001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5" name="159 CuadroTexto">
          <a:extLst>
            <a:ext uri="{FF2B5EF4-FFF2-40B4-BE49-F238E27FC236}">
              <a16:creationId xmlns:a16="http://schemas.microsoft.com/office/drawing/2014/main" id="{00000000-0008-0000-2000-00001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6" name="160 CuadroTexto">
          <a:extLst>
            <a:ext uri="{FF2B5EF4-FFF2-40B4-BE49-F238E27FC236}">
              <a16:creationId xmlns:a16="http://schemas.microsoft.com/office/drawing/2014/main" id="{00000000-0008-0000-2000-00001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7" name="161 CuadroTexto">
          <a:extLst>
            <a:ext uri="{FF2B5EF4-FFF2-40B4-BE49-F238E27FC236}">
              <a16:creationId xmlns:a16="http://schemas.microsoft.com/office/drawing/2014/main" id="{00000000-0008-0000-2000-00001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8" name="162 CuadroTexto">
          <a:extLst>
            <a:ext uri="{FF2B5EF4-FFF2-40B4-BE49-F238E27FC236}">
              <a16:creationId xmlns:a16="http://schemas.microsoft.com/office/drawing/2014/main" id="{00000000-0008-0000-2000-00001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9" name="163 CuadroTexto">
          <a:extLst>
            <a:ext uri="{FF2B5EF4-FFF2-40B4-BE49-F238E27FC236}">
              <a16:creationId xmlns:a16="http://schemas.microsoft.com/office/drawing/2014/main" id="{00000000-0008-0000-2000-00001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0" name="164 CuadroTexto">
          <a:extLst>
            <a:ext uri="{FF2B5EF4-FFF2-40B4-BE49-F238E27FC236}">
              <a16:creationId xmlns:a16="http://schemas.microsoft.com/office/drawing/2014/main" id="{00000000-0008-0000-2000-00002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1" name="165 CuadroTexto">
          <a:extLst>
            <a:ext uri="{FF2B5EF4-FFF2-40B4-BE49-F238E27FC236}">
              <a16:creationId xmlns:a16="http://schemas.microsoft.com/office/drawing/2014/main" id="{00000000-0008-0000-2000-00002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2" name="166 CuadroTexto">
          <a:extLst>
            <a:ext uri="{FF2B5EF4-FFF2-40B4-BE49-F238E27FC236}">
              <a16:creationId xmlns:a16="http://schemas.microsoft.com/office/drawing/2014/main" id="{00000000-0008-0000-2000-00002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3" name="167 CuadroTexto">
          <a:extLst>
            <a:ext uri="{FF2B5EF4-FFF2-40B4-BE49-F238E27FC236}">
              <a16:creationId xmlns:a16="http://schemas.microsoft.com/office/drawing/2014/main" id="{00000000-0008-0000-2000-00002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4" name="168 CuadroTexto">
          <a:extLst>
            <a:ext uri="{FF2B5EF4-FFF2-40B4-BE49-F238E27FC236}">
              <a16:creationId xmlns:a16="http://schemas.microsoft.com/office/drawing/2014/main" id="{00000000-0008-0000-2000-00002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5" name="169 CuadroTexto">
          <a:extLst>
            <a:ext uri="{FF2B5EF4-FFF2-40B4-BE49-F238E27FC236}">
              <a16:creationId xmlns:a16="http://schemas.microsoft.com/office/drawing/2014/main" id="{00000000-0008-0000-2000-00002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6" name="170 CuadroTexto">
          <a:extLst>
            <a:ext uri="{FF2B5EF4-FFF2-40B4-BE49-F238E27FC236}">
              <a16:creationId xmlns:a16="http://schemas.microsoft.com/office/drawing/2014/main" id="{00000000-0008-0000-2000-00002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7" name="171 CuadroTexto">
          <a:extLst>
            <a:ext uri="{FF2B5EF4-FFF2-40B4-BE49-F238E27FC236}">
              <a16:creationId xmlns:a16="http://schemas.microsoft.com/office/drawing/2014/main" id="{00000000-0008-0000-2000-00002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8" name="172 CuadroTexto">
          <a:extLst>
            <a:ext uri="{FF2B5EF4-FFF2-40B4-BE49-F238E27FC236}">
              <a16:creationId xmlns:a16="http://schemas.microsoft.com/office/drawing/2014/main" id="{00000000-0008-0000-2000-00002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9" name="173 CuadroTexto">
          <a:extLst>
            <a:ext uri="{FF2B5EF4-FFF2-40B4-BE49-F238E27FC236}">
              <a16:creationId xmlns:a16="http://schemas.microsoft.com/office/drawing/2014/main" id="{00000000-0008-0000-2000-00002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0" name="174 CuadroTexto">
          <a:extLst>
            <a:ext uri="{FF2B5EF4-FFF2-40B4-BE49-F238E27FC236}">
              <a16:creationId xmlns:a16="http://schemas.microsoft.com/office/drawing/2014/main" id="{00000000-0008-0000-2000-00002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1" name="175 CuadroTexto">
          <a:extLst>
            <a:ext uri="{FF2B5EF4-FFF2-40B4-BE49-F238E27FC236}">
              <a16:creationId xmlns:a16="http://schemas.microsoft.com/office/drawing/2014/main" id="{00000000-0008-0000-2000-00002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2" name="176 CuadroTexto">
          <a:extLst>
            <a:ext uri="{FF2B5EF4-FFF2-40B4-BE49-F238E27FC236}">
              <a16:creationId xmlns:a16="http://schemas.microsoft.com/office/drawing/2014/main" id="{00000000-0008-0000-2000-00002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3" name="177 CuadroTexto">
          <a:extLst>
            <a:ext uri="{FF2B5EF4-FFF2-40B4-BE49-F238E27FC236}">
              <a16:creationId xmlns:a16="http://schemas.microsoft.com/office/drawing/2014/main" id="{00000000-0008-0000-2000-00002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4" name="178 CuadroTexto">
          <a:extLst>
            <a:ext uri="{FF2B5EF4-FFF2-40B4-BE49-F238E27FC236}">
              <a16:creationId xmlns:a16="http://schemas.microsoft.com/office/drawing/2014/main" id="{00000000-0008-0000-2000-00002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5" name="179 CuadroTexto">
          <a:extLst>
            <a:ext uri="{FF2B5EF4-FFF2-40B4-BE49-F238E27FC236}">
              <a16:creationId xmlns:a16="http://schemas.microsoft.com/office/drawing/2014/main" id="{00000000-0008-0000-2000-00002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6" name="180 CuadroTexto">
          <a:extLst>
            <a:ext uri="{FF2B5EF4-FFF2-40B4-BE49-F238E27FC236}">
              <a16:creationId xmlns:a16="http://schemas.microsoft.com/office/drawing/2014/main" id="{00000000-0008-0000-2000-00003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7" name="181 CuadroTexto">
          <a:extLst>
            <a:ext uri="{FF2B5EF4-FFF2-40B4-BE49-F238E27FC236}">
              <a16:creationId xmlns:a16="http://schemas.microsoft.com/office/drawing/2014/main" id="{00000000-0008-0000-2000-00003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8" name="182 CuadroTexto">
          <a:extLst>
            <a:ext uri="{FF2B5EF4-FFF2-40B4-BE49-F238E27FC236}">
              <a16:creationId xmlns:a16="http://schemas.microsoft.com/office/drawing/2014/main" id="{00000000-0008-0000-2000-00003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9" name="183 CuadroTexto">
          <a:extLst>
            <a:ext uri="{FF2B5EF4-FFF2-40B4-BE49-F238E27FC236}">
              <a16:creationId xmlns:a16="http://schemas.microsoft.com/office/drawing/2014/main" id="{00000000-0008-0000-2000-00003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0" name="184 CuadroTexto">
          <a:extLst>
            <a:ext uri="{FF2B5EF4-FFF2-40B4-BE49-F238E27FC236}">
              <a16:creationId xmlns:a16="http://schemas.microsoft.com/office/drawing/2014/main" id="{00000000-0008-0000-2000-00003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1" name="185 CuadroTexto">
          <a:extLst>
            <a:ext uri="{FF2B5EF4-FFF2-40B4-BE49-F238E27FC236}">
              <a16:creationId xmlns:a16="http://schemas.microsoft.com/office/drawing/2014/main" id="{00000000-0008-0000-2000-00003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2" name="186 CuadroTexto">
          <a:extLst>
            <a:ext uri="{FF2B5EF4-FFF2-40B4-BE49-F238E27FC236}">
              <a16:creationId xmlns:a16="http://schemas.microsoft.com/office/drawing/2014/main" id="{00000000-0008-0000-2000-00003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3" name="187 CuadroTexto">
          <a:extLst>
            <a:ext uri="{FF2B5EF4-FFF2-40B4-BE49-F238E27FC236}">
              <a16:creationId xmlns:a16="http://schemas.microsoft.com/office/drawing/2014/main" id="{00000000-0008-0000-2000-00003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4" name="188 CuadroTexto">
          <a:extLst>
            <a:ext uri="{FF2B5EF4-FFF2-40B4-BE49-F238E27FC236}">
              <a16:creationId xmlns:a16="http://schemas.microsoft.com/office/drawing/2014/main" id="{00000000-0008-0000-2000-00003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5" name="189 CuadroTexto">
          <a:extLst>
            <a:ext uri="{FF2B5EF4-FFF2-40B4-BE49-F238E27FC236}">
              <a16:creationId xmlns:a16="http://schemas.microsoft.com/office/drawing/2014/main" id="{00000000-0008-0000-2000-00003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6" name="190 CuadroTexto">
          <a:extLst>
            <a:ext uri="{FF2B5EF4-FFF2-40B4-BE49-F238E27FC236}">
              <a16:creationId xmlns:a16="http://schemas.microsoft.com/office/drawing/2014/main" id="{00000000-0008-0000-2000-00003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7" name="191 CuadroTexto">
          <a:extLst>
            <a:ext uri="{FF2B5EF4-FFF2-40B4-BE49-F238E27FC236}">
              <a16:creationId xmlns:a16="http://schemas.microsoft.com/office/drawing/2014/main" id="{00000000-0008-0000-2000-00003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8" name="192 CuadroTexto">
          <a:extLst>
            <a:ext uri="{FF2B5EF4-FFF2-40B4-BE49-F238E27FC236}">
              <a16:creationId xmlns:a16="http://schemas.microsoft.com/office/drawing/2014/main" id="{00000000-0008-0000-2000-00003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9" name="193 CuadroTexto">
          <a:extLst>
            <a:ext uri="{FF2B5EF4-FFF2-40B4-BE49-F238E27FC236}">
              <a16:creationId xmlns:a16="http://schemas.microsoft.com/office/drawing/2014/main" id="{00000000-0008-0000-2000-00003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0" name="194 CuadroTexto">
          <a:extLst>
            <a:ext uri="{FF2B5EF4-FFF2-40B4-BE49-F238E27FC236}">
              <a16:creationId xmlns:a16="http://schemas.microsoft.com/office/drawing/2014/main" id="{00000000-0008-0000-2000-00003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1" name="195 CuadroTexto">
          <a:extLst>
            <a:ext uri="{FF2B5EF4-FFF2-40B4-BE49-F238E27FC236}">
              <a16:creationId xmlns:a16="http://schemas.microsoft.com/office/drawing/2014/main" id="{00000000-0008-0000-2000-00003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2" name="196 CuadroTexto">
          <a:extLst>
            <a:ext uri="{FF2B5EF4-FFF2-40B4-BE49-F238E27FC236}">
              <a16:creationId xmlns:a16="http://schemas.microsoft.com/office/drawing/2014/main" id="{00000000-0008-0000-2000-00004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3" name="197 CuadroTexto">
          <a:extLst>
            <a:ext uri="{FF2B5EF4-FFF2-40B4-BE49-F238E27FC236}">
              <a16:creationId xmlns:a16="http://schemas.microsoft.com/office/drawing/2014/main" id="{00000000-0008-0000-2000-00004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4" name="198 CuadroTexto">
          <a:extLst>
            <a:ext uri="{FF2B5EF4-FFF2-40B4-BE49-F238E27FC236}">
              <a16:creationId xmlns:a16="http://schemas.microsoft.com/office/drawing/2014/main" id="{00000000-0008-0000-2000-00004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5" name="199 CuadroTexto">
          <a:extLst>
            <a:ext uri="{FF2B5EF4-FFF2-40B4-BE49-F238E27FC236}">
              <a16:creationId xmlns:a16="http://schemas.microsoft.com/office/drawing/2014/main" id="{00000000-0008-0000-2000-00004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6" name="200 CuadroTexto">
          <a:extLst>
            <a:ext uri="{FF2B5EF4-FFF2-40B4-BE49-F238E27FC236}">
              <a16:creationId xmlns:a16="http://schemas.microsoft.com/office/drawing/2014/main" id="{00000000-0008-0000-2000-00004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7" name="201 CuadroTexto">
          <a:extLst>
            <a:ext uri="{FF2B5EF4-FFF2-40B4-BE49-F238E27FC236}">
              <a16:creationId xmlns:a16="http://schemas.microsoft.com/office/drawing/2014/main" id="{00000000-0008-0000-2000-00004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8" name="202 CuadroTexto">
          <a:extLst>
            <a:ext uri="{FF2B5EF4-FFF2-40B4-BE49-F238E27FC236}">
              <a16:creationId xmlns:a16="http://schemas.microsoft.com/office/drawing/2014/main" id="{00000000-0008-0000-2000-00004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9" name="203 CuadroTexto">
          <a:extLst>
            <a:ext uri="{FF2B5EF4-FFF2-40B4-BE49-F238E27FC236}">
              <a16:creationId xmlns:a16="http://schemas.microsoft.com/office/drawing/2014/main" id="{00000000-0008-0000-2000-00004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0" name="204 CuadroTexto">
          <a:extLst>
            <a:ext uri="{FF2B5EF4-FFF2-40B4-BE49-F238E27FC236}">
              <a16:creationId xmlns:a16="http://schemas.microsoft.com/office/drawing/2014/main" id="{00000000-0008-0000-2000-00004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1" name="205 CuadroTexto">
          <a:extLst>
            <a:ext uri="{FF2B5EF4-FFF2-40B4-BE49-F238E27FC236}">
              <a16:creationId xmlns:a16="http://schemas.microsoft.com/office/drawing/2014/main" id="{00000000-0008-0000-2000-00004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2" name="206 CuadroTexto">
          <a:extLst>
            <a:ext uri="{FF2B5EF4-FFF2-40B4-BE49-F238E27FC236}">
              <a16:creationId xmlns:a16="http://schemas.microsoft.com/office/drawing/2014/main" id="{00000000-0008-0000-2000-00004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3" name="207 CuadroTexto">
          <a:extLst>
            <a:ext uri="{FF2B5EF4-FFF2-40B4-BE49-F238E27FC236}">
              <a16:creationId xmlns:a16="http://schemas.microsoft.com/office/drawing/2014/main" id="{00000000-0008-0000-2000-00004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4" name="208 CuadroTexto">
          <a:extLst>
            <a:ext uri="{FF2B5EF4-FFF2-40B4-BE49-F238E27FC236}">
              <a16:creationId xmlns:a16="http://schemas.microsoft.com/office/drawing/2014/main" id="{00000000-0008-0000-2000-00004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5" name="209 CuadroTexto">
          <a:extLst>
            <a:ext uri="{FF2B5EF4-FFF2-40B4-BE49-F238E27FC236}">
              <a16:creationId xmlns:a16="http://schemas.microsoft.com/office/drawing/2014/main" id="{00000000-0008-0000-2000-00004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6" name="210 CuadroTexto">
          <a:extLst>
            <a:ext uri="{FF2B5EF4-FFF2-40B4-BE49-F238E27FC236}">
              <a16:creationId xmlns:a16="http://schemas.microsoft.com/office/drawing/2014/main" id="{00000000-0008-0000-2000-00004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7" name="211 CuadroTexto">
          <a:extLst>
            <a:ext uri="{FF2B5EF4-FFF2-40B4-BE49-F238E27FC236}">
              <a16:creationId xmlns:a16="http://schemas.microsoft.com/office/drawing/2014/main" id="{00000000-0008-0000-2000-00004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8" name="212 CuadroTexto">
          <a:extLst>
            <a:ext uri="{FF2B5EF4-FFF2-40B4-BE49-F238E27FC236}">
              <a16:creationId xmlns:a16="http://schemas.microsoft.com/office/drawing/2014/main" id="{00000000-0008-0000-2000-00005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9" name="213 CuadroTexto">
          <a:extLst>
            <a:ext uri="{FF2B5EF4-FFF2-40B4-BE49-F238E27FC236}">
              <a16:creationId xmlns:a16="http://schemas.microsoft.com/office/drawing/2014/main" id="{00000000-0008-0000-2000-00005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0" name="214 CuadroTexto">
          <a:extLst>
            <a:ext uri="{FF2B5EF4-FFF2-40B4-BE49-F238E27FC236}">
              <a16:creationId xmlns:a16="http://schemas.microsoft.com/office/drawing/2014/main" id="{00000000-0008-0000-2000-00005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1" name="215 CuadroTexto">
          <a:extLst>
            <a:ext uri="{FF2B5EF4-FFF2-40B4-BE49-F238E27FC236}">
              <a16:creationId xmlns:a16="http://schemas.microsoft.com/office/drawing/2014/main" id="{00000000-0008-0000-2000-00005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2" name="216 CuadroTexto">
          <a:extLst>
            <a:ext uri="{FF2B5EF4-FFF2-40B4-BE49-F238E27FC236}">
              <a16:creationId xmlns:a16="http://schemas.microsoft.com/office/drawing/2014/main" id="{00000000-0008-0000-2000-00005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3" name="217 CuadroTexto">
          <a:extLst>
            <a:ext uri="{FF2B5EF4-FFF2-40B4-BE49-F238E27FC236}">
              <a16:creationId xmlns:a16="http://schemas.microsoft.com/office/drawing/2014/main" id="{00000000-0008-0000-2000-00005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4" name="218 CuadroTexto">
          <a:extLst>
            <a:ext uri="{FF2B5EF4-FFF2-40B4-BE49-F238E27FC236}">
              <a16:creationId xmlns:a16="http://schemas.microsoft.com/office/drawing/2014/main" id="{00000000-0008-0000-2000-00005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5" name="219 CuadroTexto">
          <a:extLst>
            <a:ext uri="{FF2B5EF4-FFF2-40B4-BE49-F238E27FC236}">
              <a16:creationId xmlns:a16="http://schemas.microsoft.com/office/drawing/2014/main" id="{00000000-0008-0000-2000-00005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6" name="220 CuadroTexto">
          <a:extLst>
            <a:ext uri="{FF2B5EF4-FFF2-40B4-BE49-F238E27FC236}">
              <a16:creationId xmlns:a16="http://schemas.microsoft.com/office/drawing/2014/main" id="{00000000-0008-0000-2000-00005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7" name="221 CuadroTexto">
          <a:extLst>
            <a:ext uri="{FF2B5EF4-FFF2-40B4-BE49-F238E27FC236}">
              <a16:creationId xmlns:a16="http://schemas.microsoft.com/office/drawing/2014/main" id="{00000000-0008-0000-2000-00005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8" name="222 CuadroTexto">
          <a:extLst>
            <a:ext uri="{FF2B5EF4-FFF2-40B4-BE49-F238E27FC236}">
              <a16:creationId xmlns:a16="http://schemas.microsoft.com/office/drawing/2014/main" id="{00000000-0008-0000-2000-00005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9" name="223 CuadroTexto">
          <a:extLst>
            <a:ext uri="{FF2B5EF4-FFF2-40B4-BE49-F238E27FC236}">
              <a16:creationId xmlns:a16="http://schemas.microsoft.com/office/drawing/2014/main" id="{00000000-0008-0000-2000-00005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0" name="224 CuadroTexto">
          <a:extLst>
            <a:ext uri="{FF2B5EF4-FFF2-40B4-BE49-F238E27FC236}">
              <a16:creationId xmlns:a16="http://schemas.microsoft.com/office/drawing/2014/main" id="{00000000-0008-0000-2000-00005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1" name="225 CuadroTexto">
          <a:extLst>
            <a:ext uri="{FF2B5EF4-FFF2-40B4-BE49-F238E27FC236}">
              <a16:creationId xmlns:a16="http://schemas.microsoft.com/office/drawing/2014/main" id="{00000000-0008-0000-2000-00005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2" name="226 CuadroTexto">
          <a:extLst>
            <a:ext uri="{FF2B5EF4-FFF2-40B4-BE49-F238E27FC236}">
              <a16:creationId xmlns:a16="http://schemas.microsoft.com/office/drawing/2014/main" id="{00000000-0008-0000-2000-00005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3" name="227 CuadroTexto">
          <a:extLst>
            <a:ext uri="{FF2B5EF4-FFF2-40B4-BE49-F238E27FC236}">
              <a16:creationId xmlns:a16="http://schemas.microsoft.com/office/drawing/2014/main" id="{00000000-0008-0000-2000-00005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4" name="228 CuadroTexto">
          <a:extLst>
            <a:ext uri="{FF2B5EF4-FFF2-40B4-BE49-F238E27FC236}">
              <a16:creationId xmlns:a16="http://schemas.microsoft.com/office/drawing/2014/main" id="{00000000-0008-0000-2000-00006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5" name="229 CuadroTexto">
          <a:extLst>
            <a:ext uri="{FF2B5EF4-FFF2-40B4-BE49-F238E27FC236}">
              <a16:creationId xmlns:a16="http://schemas.microsoft.com/office/drawing/2014/main" id="{00000000-0008-0000-2000-00006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6" name="230 CuadroTexto">
          <a:extLst>
            <a:ext uri="{FF2B5EF4-FFF2-40B4-BE49-F238E27FC236}">
              <a16:creationId xmlns:a16="http://schemas.microsoft.com/office/drawing/2014/main" id="{00000000-0008-0000-2000-00006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7" name="231 CuadroTexto">
          <a:extLst>
            <a:ext uri="{FF2B5EF4-FFF2-40B4-BE49-F238E27FC236}">
              <a16:creationId xmlns:a16="http://schemas.microsoft.com/office/drawing/2014/main" id="{00000000-0008-0000-2000-00006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8" name="232 CuadroTexto">
          <a:extLst>
            <a:ext uri="{FF2B5EF4-FFF2-40B4-BE49-F238E27FC236}">
              <a16:creationId xmlns:a16="http://schemas.microsoft.com/office/drawing/2014/main" id="{00000000-0008-0000-2000-00006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9" name="233 CuadroTexto">
          <a:extLst>
            <a:ext uri="{FF2B5EF4-FFF2-40B4-BE49-F238E27FC236}">
              <a16:creationId xmlns:a16="http://schemas.microsoft.com/office/drawing/2014/main" id="{00000000-0008-0000-2000-00006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0" name="234 CuadroTexto">
          <a:extLst>
            <a:ext uri="{FF2B5EF4-FFF2-40B4-BE49-F238E27FC236}">
              <a16:creationId xmlns:a16="http://schemas.microsoft.com/office/drawing/2014/main" id="{00000000-0008-0000-2000-00006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1" name="235 CuadroTexto">
          <a:extLst>
            <a:ext uri="{FF2B5EF4-FFF2-40B4-BE49-F238E27FC236}">
              <a16:creationId xmlns:a16="http://schemas.microsoft.com/office/drawing/2014/main" id="{00000000-0008-0000-2000-00006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2" name="236 CuadroTexto">
          <a:extLst>
            <a:ext uri="{FF2B5EF4-FFF2-40B4-BE49-F238E27FC236}">
              <a16:creationId xmlns:a16="http://schemas.microsoft.com/office/drawing/2014/main" id="{00000000-0008-0000-2000-00006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3" name="237 CuadroTexto">
          <a:extLst>
            <a:ext uri="{FF2B5EF4-FFF2-40B4-BE49-F238E27FC236}">
              <a16:creationId xmlns:a16="http://schemas.microsoft.com/office/drawing/2014/main" id="{00000000-0008-0000-2000-00006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4" name="238 CuadroTexto">
          <a:extLst>
            <a:ext uri="{FF2B5EF4-FFF2-40B4-BE49-F238E27FC236}">
              <a16:creationId xmlns:a16="http://schemas.microsoft.com/office/drawing/2014/main" id="{00000000-0008-0000-2000-00006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5" name="239 CuadroTexto">
          <a:extLst>
            <a:ext uri="{FF2B5EF4-FFF2-40B4-BE49-F238E27FC236}">
              <a16:creationId xmlns:a16="http://schemas.microsoft.com/office/drawing/2014/main" id="{00000000-0008-0000-2000-00006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6" name="240 CuadroTexto">
          <a:extLst>
            <a:ext uri="{FF2B5EF4-FFF2-40B4-BE49-F238E27FC236}">
              <a16:creationId xmlns:a16="http://schemas.microsoft.com/office/drawing/2014/main" id="{00000000-0008-0000-2000-00006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7" name="241 CuadroTexto">
          <a:extLst>
            <a:ext uri="{FF2B5EF4-FFF2-40B4-BE49-F238E27FC236}">
              <a16:creationId xmlns:a16="http://schemas.microsoft.com/office/drawing/2014/main" id="{00000000-0008-0000-2000-00006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8" name="242 CuadroTexto">
          <a:extLst>
            <a:ext uri="{FF2B5EF4-FFF2-40B4-BE49-F238E27FC236}">
              <a16:creationId xmlns:a16="http://schemas.microsoft.com/office/drawing/2014/main" id="{00000000-0008-0000-2000-00006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9" name="243 CuadroTexto">
          <a:extLst>
            <a:ext uri="{FF2B5EF4-FFF2-40B4-BE49-F238E27FC236}">
              <a16:creationId xmlns:a16="http://schemas.microsoft.com/office/drawing/2014/main" id="{00000000-0008-0000-2000-00006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0" name="244 CuadroTexto">
          <a:extLst>
            <a:ext uri="{FF2B5EF4-FFF2-40B4-BE49-F238E27FC236}">
              <a16:creationId xmlns:a16="http://schemas.microsoft.com/office/drawing/2014/main" id="{00000000-0008-0000-2000-00007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1" name="245 CuadroTexto">
          <a:extLst>
            <a:ext uri="{FF2B5EF4-FFF2-40B4-BE49-F238E27FC236}">
              <a16:creationId xmlns:a16="http://schemas.microsoft.com/office/drawing/2014/main" id="{00000000-0008-0000-2000-00007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2" name="246 CuadroTexto">
          <a:extLst>
            <a:ext uri="{FF2B5EF4-FFF2-40B4-BE49-F238E27FC236}">
              <a16:creationId xmlns:a16="http://schemas.microsoft.com/office/drawing/2014/main" id="{00000000-0008-0000-2000-00007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3" name="247 CuadroTexto">
          <a:extLst>
            <a:ext uri="{FF2B5EF4-FFF2-40B4-BE49-F238E27FC236}">
              <a16:creationId xmlns:a16="http://schemas.microsoft.com/office/drawing/2014/main" id="{00000000-0008-0000-2000-00007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4" name="248 CuadroTexto">
          <a:extLst>
            <a:ext uri="{FF2B5EF4-FFF2-40B4-BE49-F238E27FC236}">
              <a16:creationId xmlns:a16="http://schemas.microsoft.com/office/drawing/2014/main" id="{00000000-0008-0000-2000-00007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5" name="249 CuadroTexto">
          <a:extLst>
            <a:ext uri="{FF2B5EF4-FFF2-40B4-BE49-F238E27FC236}">
              <a16:creationId xmlns:a16="http://schemas.microsoft.com/office/drawing/2014/main" id="{00000000-0008-0000-2000-00007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6" name="250 CuadroTexto">
          <a:extLst>
            <a:ext uri="{FF2B5EF4-FFF2-40B4-BE49-F238E27FC236}">
              <a16:creationId xmlns:a16="http://schemas.microsoft.com/office/drawing/2014/main" id="{00000000-0008-0000-2000-00007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7" name="251 CuadroTexto">
          <a:extLst>
            <a:ext uri="{FF2B5EF4-FFF2-40B4-BE49-F238E27FC236}">
              <a16:creationId xmlns:a16="http://schemas.microsoft.com/office/drawing/2014/main" id="{00000000-0008-0000-2000-00007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8" name="252 CuadroTexto">
          <a:extLst>
            <a:ext uri="{FF2B5EF4-FFF2-40B4-BE49-F238E27FC236}">
              <a16:creationId xmlns:a16="http://schemas.microsoft.com/office/drawing/2014/main" id="{00000000-0008-0000-2000-00007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9" name="253 CuadroTexto">
          <a:extLst>
            <a:ext uri="{FF2B5EF4-FFF2-40B4-BE49-F238E27FC236}">
              <a16:creationId xmlns:a16="http://schemas.microsoft.com/office/drawing/2014/main" id="{00000000-0008-0000-2000-00007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0" name="254 CuadroTexto">
          <a:extLst>
            <a:ext uri="{FF2B5EF4-FFF2-40B4-BE49-F238E27FC236}">
              <a16:creationId xmlns:a16="http://schemas.microsoft.com/office/drawing/2014/main" id="{00000000-0008-0000-2000-00007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1" name="255 CuadroTexto">
          <a:extLst>
            <a:ext uri="{FF2B5EF4-FFF2-40B4-BE49-F238E27FC236}">
              <a16:creationId xmlns:a16="http://schemas.microsoft.com/office/drawing/2014/main" id="{00000000-0008-0000-2000-00007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2" name="256 CuadroTexto">
          <a:extLst>
            <a:ext uri="{FF2B5EF4-FFF2-40B4-BE49-F238E27FC236}">
              <a16:creationId xmlns:a16="http://schemas.microsoft.com/office/drawing/2014/main" id="{00000000-0008-0000-2000-00007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3" name="257 CuadroTexto">
          <a:extLst>
            <a:ext uri="{FF2B5EF4-FFF2-40B4-BE49-F238E27FC236}">
              <a16:creationId xmlns:a16="http://schemas.microsoft.com/office/drawing/2014/main" id="{00000000-0008-0000-2000-00007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4" name="258 CuadroTexto">
          <a:extLst>
            <a:ext uri="{FF2B5EF4-FFF2-40B4-BE49-F238E27FC236}">
              <a16:creationId xmlns:a16="http://schemas.microsoft.com/office/drawing/2014/main" id="{00000000-0008-0000-2000-00007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5" name="259 CuadroTexto">
          <a:extLst>
            <a:ext uri="{FF2B5EF4-FFF2-40B4-BE49-F238E27FC236}">
              <a16:creationId xmlns:a16="http://schemas.microsoft.com/office/drawing/2014/main" id="{00000000-0008-0000-2000-00007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6" name="260 CuadroTexto">
          <a:extLst>
            <a:ext uri="{FF2B5EF4-FFF2-40B4-BE49-F238E27FC236}">
              <a16:creationId xmlns:a16="http://schemas.microsoft.com/office/drawing/2014/main" id="{00000000-0008-0000-2000-00008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7" name="261 CuadroTexto">
          <a:extLst>
            <a:ext uri="{FF2B5EF4-FFF2-40B4-BE49-F238E27FC236}">
              <a16:creationId xmlns:a16="http://schemas.microsoft.com/office/drawing/2014/main" id="{00000000-0008-0000-2000-00008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8" name="262 CuadroTexto">
          <a:extLst>
            <a:ext uri="{FF2B5EF4-FFF2-40B4-BE49-F238E27FC236}">
              <a16:creationId xmlns:a16="http://schemas.microsoft.com/office/drawing/2014/main" id="{00000000-0008-0000-2000-00008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9" name="263 CuadroTexto">
          <a:extLst>
            <a:ext uri="{FF2B5EF4-FFF2-40B4-BE49-F238E27FC236}">
              <a16:creationId xmlns:a16="http://schemas.microsoft.com/office/drawing/2014/main" id="{00000000-0008-0000-2000-00008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0" name="264 CuadroTexto">
          <a:extLst>
            <a:ext uri="{FF2B5EF4-FFF2-40B4-BE49-F238E27FC236}">
              <a16:creationId xmlns:a16="http://schemas.microsoft.com/office/drawing/2014/main" id="{00000000-0008-0000-2000-00008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1" name="265 CuadroTexto">
          <a:extLst>
            <a:ext uri="{FF2B5EF4-FFF2-40B4-BE49-F238E27FC236}">
              <a16:creationId xmlns:a16="http://schemas.microsoft.com/office/drawing/2014/main" id="{00000000-0008-0000-2000-00008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2" name="266 CuadroTexto">
          <a:extLst>
            <a:ext uri="{FF2B5EF4-FFF2-40B4-BE49-F238E27FC236}">
              <a16:creationId xmlns:a16="http://schemas.microsoft.com/office/drawing/2014/main" id="{00000000-0008-0000-2000-00008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3" name="267 CuadroTexto">
          <a:extLst>
            <a:ext uri="{FF2B5EF4-FFF2-40B4-BE49-F238E27FC236}">
              <a16:creationId xmlns:a16="http://schemas.microsoft.com/office/drawing/2014/main" id="{00000000-0008-0000-2000-00008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92366" cy="207869"/>
    <xdr:sp macro="" textlink="">
      <xdr:nvSpPr>
        <xdr:cNvPr id="2184" name="268 CuadroTexto">
          <a:extLst>
            <a:ext uri="{FF2B5EF4-FFF2-40B4-BE49-F238E27FC236}">
              <a16:creationId xmlns:a16="http://schemas.microsoft.com/office/drawing/2014/main" id="{00000000-0008-0000-2000-000088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5" name="269 CuadroTexto">
          <a:extLst>
            <a:ext uri="{FF2B5EF4-FFF2-40B4-BE49-F238E27FC236}">
              <a16:creationId xmlns:a16="http://schemas.microsoft.com/office/drawing/2014/main" id="{00000000-0008-0000-2000-000089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6" name="270 CuadroTexto">
          <a:extLst>
            <a:ext uri="{FF2B5EF4-FFF2-40B4-BE49-F238E27FC236}">
              <a16:creationId xmlns:a16="http://schemas.microsoft.com/office/drawing/2014/main" id="{00000000-0008-0000-2000-00008A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7" name="271 CuadroTexto">
          <a:extLst>
            <a:ext uri="{FF2B5EF4-FFF2-40B4-BE49-F238E27FC236}">
              <a16:creationId xmlns:a16="http://schemas.microsoft.com/office/drawing/2014/main" id="{00000000-0008-0000-2000-00008B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8" name="272 CuadroTexto">
          <a:extLst>
            <a:ext uri="{FF2B5EF4-FFF2-40B4-BE49-F238E27FC236}">
              <a16:creationId xmlns:a16="http://schemas.microsoft.com/office/drawing/2014/main" id="{00000000-0008-0000-2000-00008C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9" name="273 CuadroTexto">
          <a:extLst>
            <a:ext uri="{FF2B5EF4-FFF2-40B4-BE49-F238E27FC236}">
              <a16:creationId xmlns:a16="http://schemas.microsoft.com/office/drawing/2014/main" id="{00000000-0008-0000-2000-00008D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0" name="274 CuadroTexto">
          <a:extLst>
            <a:ext uri="{FF2B5EF4-FFF2-40B4-BE49-F238E27FC236}">
              <a16:creationId xmlns:a16="http://schemas.microsoft.com/office/drawing/2014/main" id="{00000000-0008-0000-2000-00008E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1" name="275 CuadroTexto">
          <a:extLst>
            <a:ext uri="{FF2B5EF4-FFF2-40B4-BE49-F238E27FC236}">
              <a16:creationId xmlns:a16="http://schemas.microsoft.com/office/drawing/2014/main" id="{00000000-0008-0000-2000-00008F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2" name="276 CuadroTexto">
          <a:extLst>
            <a:ext uri="{FF2B5EF4-FFF2-40B4-BE49-F238E27FC236}">
              <a16:creationId xmlns:a16="http://schemas.microsoft.com/office/drawing/2014/main" id="{00000000-0008-0000-2000-000090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3" name="277 CuadroTexto">
          <a:extLst>
            <a:ext uri="{FF2B5EF4-FFF2-40B4-BE49-F238E27FC236}">
              <a16:creationId xmlns:a16="http://schemas.microsoft.com/office/drawing/2014/main" id="{00000000-0008-0000-2000-000091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4" name="278 CuadroTexto">
          <a:extLst>
            <a:ext uri="{FF2B5EF4-FFF2-40B4-BE49-F238E27FC236}">
              <a16:creationId xmlns:a16="http://schemas.microsoft.com/office/drawing/2014/main" id="{00000000-0008-0000-2000-000092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5" name="279 CuadroTexto">
          <a:extLst>
            <a:ext uri="{FF2B5EF4-FFF2-40B4-BE49-F238E27FC236}">
              <a16:creationId xmlns:a16="http://schemas.microsoft.com/office/drawing/2014/main" id="{00000000-0008-0000-2000-000093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6" name="280 CuadroTexto">
          <a:extLst>
            <a:ext uri="{FF2B5EF4-FFF2-40B4-BE49-F238E27FC236}">
              <a16:creationId xmlns:a16="http://schemas.microsoft.com/office/drawing/2014/main" id="{00000000-0008-0000-2000-000094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7" name="281 CuadroTexto">
          <a:extLst>
            <a:ext uri="{FF2B5EF4-FFF2-40B4-BE49-F238E27FC236}">
              <a16:creationId xmlns:a16="http://schemas.microsoft.com/office/drawing/2014/main" id="{00000000-0008-0000-2000-000095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8" name="282 CuadroTexto">
          <a:extLst>
            <a:ext uri="{FF2B5EF4-FFF2-40B4-BE49-F238E27FC236}">
              <a16:creationId xmlns:a16="http://schemas.microsoft.com/office/drawing/2014/main" id="{00000000-0008-0000-2000-000096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9" name="283 CuadroTexto">
          <a:extLst>
            <a:ext uri="{FF2B5EF4-FFF2-40B4-BE49-F238E27FC236}">
              <a16:creationId xmlns:a16="http://schemas.microsoft.com/office/drawing/2014/main" id="{00000000-0008-0000-2000-000097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200" name="284 CuadroTexto">
          <a:extLst>
            <a:ext uri="{FF2B5EF4-FFF2-40B4-BE49-F238E27FC236}">
              <a16:creationId xmlns:a16="http://schemas.microsoft.com/office/drawing/2014/main" id="{00000000-0008-0000-2000-000098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184731" cy="264560"/>
    <xdr:sp macro="" textlink="">
      <xdr:nvSpPr>
        <xdr:cNvPr id="2201" name="285 CuadroTexto">
          <a:extLst>
            <a:ext uri="{FF2B5EF4-FFF2-40B4-BE49-F238E27FC236}">
              <a16:creationId xmlns:a16="http://schemas.microsoft.com/office/drawing/2014/main" id="{00000000-0008-0000-2000-00009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2" name="286 CuadroTexto">
          <a:extLst>
            <a:ext uri="{FF2B5EF4-FFF2-40B4-BE49-F238E27FC236}">
              <a16:creationId xmlns:a16="http://schemas.microsoft.com/office/drawing/2014/main" id="{00000000-0008-0000-2000-00009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3" name="287 CuadroTexto">
          <a:extLst>
            <a:ext uri="{FF2B5EF4-FFF2-40B4-BE49-F238E27FC236}">
              <a16:creationId xmlns:a16="http://schemas.microsoft.com/office/drawing/2014/main" id="{00000000-0008-0000-2000-00009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4" name="288 CuadroTexto">
          <a:extLst>
            <a:ext uri="{FF2B5EF4-FFF2-40B4-BE49-F238E27FC236}">
              <a16:creationId xmlns:a16="http://schemas.microsoft.com/office/drawing/2014/main" id="{00000000-0008-0000-2000-00009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5" name="289 CuadroTexto">
          <a:extLst>
            <a:ext uri="{FF2B5EF4-FFF2-40B4-BE49-F238E27FC236}">
              <a16:creationId xmlns:a16="http://schemas.microsoft.com/office/drawing/2014/main" id="{00000000-0008-0000-2000-00009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6" name="290 CuadroTexto">
          <a:extLst>
            <a:ext uri="{FF2B5EF4-FFF2-40B4-BE49-F238E27FC236}">
              <a16:creationId xmlns:a16="http://schemas.microsoft.com/office/drawing/2014/main" id="{00000000-0008-0000-2000-00009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7" name="291 CuadroTexto">
          <a:extLst>
            <a:ext uri="{FF2B5EF4-FFF2-40B4-BE49-F238E27FC236}">
              <a16:creationId xmlns:a16="http://schemas.microsoft.com/office/drawing/2014/main" id="{00000000-0008-0000-2000-00009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8" name="292 CuadroTexto">
          <a:extLst>
            <a:ext uri="{FF2B5EF4-FFF2-40B4-BE49-F238E27FC236}">
              <a16:creationId xmlns:a16="http://schemas.microsoft.com/office/drawing/2014/main" id="{00000000-0008-0000-2000-0000A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9" name="293 CuadroTexto">
          <a:extLst>
            <a:ext uri="{FF2B5EF4-FFF2-40B4-BE49-F238E27FC236}">
              <a16:creationId xmlns:a16="http://schemas.microsoft.com/office/drawing/2014/main" id="{00000000-0008-0000-2000-0000A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10" name="294 CuadroTexto">
          <a:extLst>
            <a:ext uri="{FF2B5EF4-FFF2-40B4-BE49-F238E27FC236}">
              <a16:creationId xmlns:a16="http://schemas.microsoft.com/office/drawing/2014/main" id="{00000000-0008-0000-2000-0000A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11" name="295 CuadroTexto">
          <a:extLst>
            <a:ext uri="{FF2B5EF4-FFF2-40B4-BE49-F238E27FC236}">
              <a16:creationId xmlns:a16="http://schemas.microsoft.com/office/drawing/2014/main" id="{00000000-0008-0000-2000-0000A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12" name="296 CuadroTexto">
          <a:extLst>
            <a:ext uri="{FF2B5EF4-FFF2-40B4-BE49-F238E27FC236}">
              <a16:creationId xmlns:a16="http://schemas.microsoft.com/office/drawing/2014/main" id="{00000000-0008-0000-2000-0000A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13" name="17 CuadroTexto">
          <a:extLst>
            <a:ext uri="{FF2B5EF4-FFF2-40B4-BE49-F238E27FC236}">
              <a16:creationId xmlns:a16="http://schemas.microsoft.com/office/drawing/2014/main" id="{00000000-0008-0000-2000-0000A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2214" name="90 CuadroTexto">
          <a:extLst>
            <a:ext uri="{FF2B5EF4-FFF2-40B4-BE49-F238E27FC236}">
              <a16:creationId xmlns:a16="http://schemas.microsoft.com/office/drawing/2014/main" id="{00000000-0008-0000-2000-0000A6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5" name="91 CuadroTexto">
          <a:extLst>
            <a:ext uri="{FF2B5EF4-FFF2-40B4-BE49-F238E27FC236}">
              <a16:creationId xmlns:a16="http://schemas.microsoft.com/office/drawing/2014/main" id="{00000000-0008-0000-2000-0000A7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6" name="92 CuadroTexto">
          <a:extLst>
            <a:ext uri="{FF2B5EF4-FFF2-40B4-BE49-F238E27FC236}">
              <a16:creationId xmlns:a16="http://schemas.microsoft.com/office/drawing/2014/main" id="{00000000-0008-0000-2000-0000A8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7" name="93 CuadroTexto">
          <a:extLst>
            <a:ext uri="{FF2B5EF4-FFF2-40B4-BE49-F238E27FC236}">
              <a16:creationId xmlns:a16="http://schemas.microsoft.com/office/drawing/2014/main" id="{00000000-0008-0000-2000-0000A9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8" name="94 CuadroTexto">
          <a:extLst>
            <a:ext uri="{FF2B5EF4-FFF2-40B4-BE49-F238E27FC236}">
              <a16:creationId xmlns:a16="http://schemas.microsoft.com/office/drawing/2014/main" id="{00000000-0008-0000-2000-0000AA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9" name="95 CuadroTexto">
          <a:extLst>
            <a:ext uri="{FF2B5EF4-FFF2-40B4-BE49-F238E27FC236}">
              <a16:creationId xmlns:a16="http://schemas.microsoft.com/office/drawing/2014/main" id="{00000000-0008-0000-2000-0000AB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0" name="96 CuadroTexto">
          <a:extLst>
            <a:ext uri="{FF2B5EF4-FFF2-40B4-BE49-F238E27FC236}">
              <a16:creationId xmlns:a16="http://schemas.microsoft.com/office/drawing/2014/main" id="{00000000-0008-0000-2000-0000AC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1" name="97 CuadroTexto">
          <a:extLst>
            <a:ext uri="{FF2B5EF4-FFF2-40B4-BE49-F238E27FC236}">
              <a16:creationId xmlns:a16="http://schemas.microsoft.com/office/drawing/2014/main" id="{00000000-0008-0000-2000-0000AD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2" name="98 CuadroTexto">
          <a:extLst>
            <a:ext uri="{FF2B5EF4-FFF2-40B4-BE49-F238E27FC236}">
              <a16:creationId xmlns:a16="http://schemas.microsoft.com/office/drawing/2014/main" id="{00000000-0008-0000-2000-0000AE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3" name="99 CuadroTexto">
          <a:extLst>
            <a:ext uri="{FF2B5EF4-FFF2-40B4-BE49-F238E27FC236}">
              <a16:creationId xmlns:a16="http://schemas.microsoft.com/office/drawing/2014/main" id="{00000000-0008-0000-2000-0000AF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4" name="100 CuadroTexto">
          <a:extLst>
            <a:ext uri="{FF2B5EF4-FFF2-40B4-BE49-F238E27FC236}">
              <a16:creationId xmlns:a16="http://schemas.microsoft.com/office/drawing/2014/main" id="{00000000-0008-0000-2000-0000B0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5" name="101 CuadroTexto">
          <a:extLst>
            <a:ext uri="{FF2B5EF4-FFF2-40B4-BE49-F238E27FC236}">
              <a16:creationId xmlns:a16="http://schemas.microsoft.com/office/drawing/2014/main" id="{00000000-0008-0000-2000-0000B1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226" name="118 CuadroTexto">
          <a:extLst>
            <a:ext uri="{FF2B5EF4-FFF2-40B4-BE49-F238E27FC236}">
              <a16:creationId xmlns:a16="http://schemas.microsoft.com/office/drawing/2014/main" id="{00000000-0008-0000-2000-0000B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7" name="119 CuadroTexto">
          <a:extLst>
            <a:ext uri="{FF2B5EF4-FFF2-40B4-BE49-F238E27FC236}">
              <a16:creationId xmlns:a16="http://schemas.microsoft.com/office/drawing/2014/main" id="{00000000-0008-0000-2000-0000B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8" name="120 CuadroTexto">
          <a:extLst>
            <a:ext uri="{FF2B5EF4-FFF2-40B4-BE49-F238E27FC236}">
              <a16:creationId xmlns:a16="http://schemas.microsoft.com/office/drawing/2014/main" id="{00000000-0008-0000-2000-0000B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9" name="121 CuadroTexto">
          <a:extLst>
            <a:ext uri="{FF2B5EF4-FFF2-40B4-BE49-F238E27FC236}">
              <a16:creationId xmlns:a16="http://schemas.microsoft.com/office/drawing/2014/main" id="{00000000-0008-0000-2000-0000B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0" name="122 CuadroTexto">
          <a:extLst>
            <a:ext uri="{FF2B5EF4-FFF2-40B4-BE49-F238E27FC236}">
              <a16:creationId xmlns:a16="http://schemas.microsoft.com/office/drawing/2014/main" id="{00000000-0008-0000-2000-0000B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1" name="123 CuadroTexto">
          <a:extLst>
            <a:ext uri="{FF2B5EF4-FFF2-40B4-BE49-F238E27FC236}">
              <a16:creationId xmlns:a16="http://schemas.microsoft.com/office/drawing/2014/main" id="{00000000-0008-0000-2000-0000B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2" name="124 CuadroTexto">
          <a:extLst>
            <a:ext uri="{FF2B5EF4-FFF2-40B4-BE49-F238E27FC236}">
              <a16:creationId xmlns:a16="http://schemas.microsoft.com/office/drawing/2014/main" id="{00000000-0008-0000-2000-0000B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3" name="125 CuadroTexto">
          <a:extLst>
            <a:ext uri="{FF2B5EF4-FFF2-40B4-BE49-F238E27FC236}">
              <a16:creationId xmlns:a16="http://schemas.microsoft.com/office/drawing/2014/main" id="{00000000-0008-0000-2000-0000B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4" name="143 CuadroTexto">
          <a:extLst>
            <a:ext uri="{FF2B5EF4-FFF2-40B4-BE49-F238E27FC236}">
              <a16:creationId xmlns:a16="http://schemas.microsoft.com/office/drawing/2014/main" id="{00000000-0008-0000-2000-0000B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5" name="144 CuadroTexto">
          <a:extLst>
            <a:ext uri="{FF2B5EF4-FFF2-40B4-BE49-F238E27FC236}">
              <a16:creationId xmlns:a16="http://schemas.microsoft.com/office/drawing/2014/main" id="{00000000-0008-0000-2000-0000B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6" name="145 CuadroTexto">
          <a:extLst>
            <a:ext uri="{FF2B5EF4-FFF2-40B4-BE49-F238E27FC236}">
              <a16:creationId xmlns:a16="http://schemas.microsoft.com/office/drawing/2014/main" id="{00000000-0008-0000-2000-0000B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7" name="146 CuadroTexto">
          <a:extLst>
            <a:ext uri="{FF2B5EF4-FFF2-40B4-BE49-F238E27FC236}">
              <a16:creationId xmlns:a16="http://schemas.microsoft.com/office/drawing/2014/main" id="{00000000-0008-0000-2000-0000B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8" name="147 CuadroTexto">
          <a:extLst>
            <a:ext uri="{FF2B5EF4-FFF2-40B4-BE49-F238E27FC236}">
              <a16:creationId xmlns:a16="http://schemas.microsoft.com/office/drawing/2014/main" id="{00000000-0008-0000-2000-0000B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9" name="148 CuadroTexto">
          <a:extLst>
            <a:ext uri="{FF2B5EF4-FFF2-40B4-BE49-F238E27FC236}">
              <a16:creationId xmlns:a16="http://schemas.microsoft.com/office/drawing/2014/main" id="{00000000-0008-0000-2000-0000B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0" name="149 CuadroTexto">
          <a:extLst>
            <a:ext uri="{FF2B5EF4-FFF2-40B4-BE49-F238E27FC236}">
              <a16:creationId xmlns:a16="http://schemas.microsoft.com/office/drawing/2014/main" id="{00000000-0008-0000-2000-0000C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1" name="150 CuadroTexto">
          <a:extLst>
            <a:ext uri="{FF2B5EF4-FFF2-40B4-BE49-F238E27FC236}">
              <a16:creationId xmlns:a16="http://schemas.microsoft.com/office/drawing/2014/main" id="{00000000-0008-0000-2000-0000C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2" name="151 CuadroTexto">
          <a:extLst>
            <a:ext uri="{FF2B5EF4-FFF2-40B4-BE49-F238E27FC236}">
              <a16:creationId xmlns:a16="http://schemas.microsoft.com/office/drawing/2014/main" id="{00000000-0008-0000-2000-0000C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3" name="152 CuadroTexto">
          <a:extLst>
            <a:ext uri="{FF2B5EF4-FFF2-40B4-BE49-F238E27FC236}">
              <a16:creationId xmlns:a16="http://schemas.microsoft.com/office/drawing/2014/main" id="{00000000-0008-0000-2000-0000C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4" name="153 CuadroTexto">
          <a:extLst>
            <a:ext uri="{FF2B5EF4-FFF2-40B4-BE49-F238E27FC236}">
              <a16:creationId xmlns:a16="http://schemas.microsoft.com/office/drawing/2014/main" id="{00000000-0008-0000-2000-0000C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5" name="154 CuadroTexto">
          <a:extLst>
            <a:ext uri="{FF2B5EF4-FFF2-40B4-BE49-F238E27FC236}">
              <a16:creationId xmlns:a16="http://schemas.microsoft.com/office/drawing/2014/main" id="{00000000-0008-0000-2000-0000C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6" name="155 CuadroTexto">
          <a:extLst>
            <a:ext uri="{FF2B5EF4-FFF2-40B4-BE49-F238E27FC236}">
              <a16:creationId xmlns:a16="http://schemas.microsoft.com/office/drawing/2014/main" id="{00000000-0008-0000-2000-0000C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7" name="156 CuadroTexto">
          <a:extLst>
            <a:ext uri="{FF2B5EF4-FFF2-40B4-BE49-F238E27FC236}">
              <a16:creationId xmlns:a16="http://schemas.microsoft.com/office/drawing/2014/main" id="{00000000-0008-0000-2000-0000C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8" name="157 CuadroTexto">
          <a:extLst>
            <a:ext uri="{FF2B5EF4-FFF2-40B4-BE49-F238E27FC236}">
              <a16:creationId xmlns:a16="http://schemas.microsoft.com/office/drawing/2014/main" id="{00000000-0008-0000-2000-0000C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9" name="158 CuadroTexto">
          <a:extLst>
            <a:ext uri="{FF2B5EF4-FFF2-40B4-BE49-F238E27FC236}">
              <a16:creationId xmlns:a16="http://schemas.microsoft.com/office/drawing/2014/main" id="{00000000-0008-0000-2000-0000C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0" name="159 CuadroTexto">
          <a:extLst>
            <a:ext uri="{FF2B5EF4-FFF2-40B4-BE49-F238E27FC236}">
              <a16:creationId xmlns:a16="http://schemas.microsoft.com/office/drawing/2014/main" id="{00000000-0008-0000-2000-0000C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1" name="160 CuadroTexto">
          <a:extLst>
            <a:ext uri="{FF2B5EF4-FFF2-40B4-BE49-F238E27FC236}">
              <a16:creationId xmlns:a16="http://schemas.microsoft.com/office/drawing/2014/main" id="{00000000-0008-0000-2000-0000C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2" name="161 CuadroTexto">
          <a:extLst>
            <a:ext uri="{FF2B5EF4-FFF2-40B4-BE49-F238E27FC236}">
              <a16:creationId xmlns:a16="http://schemas.microsoft.com/office/drawing/2014/main" id="{00000000-0008-0000-2000-0000C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3" name="162 CuadroTexto">
          <a:extLst>
            <a:ext uri="{FF2B5EF4-FFF2-40B4-BE49-F238E27FC236}">
              <a16:creationId xmlns:a16="http://schemas.microsoft.com/office/drawing/2014/main" id="{00000000-0008-0000-2000-0000C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4" name="163 CuadroTexto">
          <a:extLst>
            <a:ext uri="{FF2B5EF4-FFF2-40B4-BE49-F238E27FC236}">
              <a16:creationId xmlns:a16="http://schemas.microsoft.com/office/drawing/2014/main" id="{00000000-0008-0000-2000-0000C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5" name="164 CuadroTexto">
          <a:extLst>
            <a:ext uri="{FF2B5EF4-FFF2-40B4-BE49-F238E27FC236}">
              <a16:creationId xmlns:a16="http://schemas.microsoft.com/office/drawing/2014/main" id="{00000000-0008-0000-2000-0000C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6" name="165 CuadroTexto">
          <a:extLst>
            <a:ext uri="{FF2B5EF4-FFF2-40B4-BE49-F238E27FC236}">
              <a16:creationId xmlns:a16="http://schemas.microsoft.com/office/drawing/2014/main" id="{00000000-0008-0000-2000-0000D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7" name="166 CuadroTexto">
          <a:extLst>
            <a:ext uri="{FF2B5EF4-FFF2-40B4-BE49-F238E27FC236}">
              <a16:creationId xmlns:a16="http://schemas.microsoft.com/office/drawing/2014/main" id="{00000000-0008-0000-2000-0000D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8" name="167 CuadroTexto">
          <a:extLst>
            <a:ext uri="{FF2B5EF4-FFF2-40B4-BE49-F238E27FC236}">
              <a16:creationId xmlns:a16="http://schemas.microsoft.com/office/drawing/2014/main" id="{00000000-0008-0000-2000-0000D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9" name="168 CuadroTexto">
          <a:extLst>
            <a:ext uri="{FF2B5EF4-FFF2-40B4-BE49-F238E27FC236}">
              <a16:creationId xmlns:a16="http://schemas.microsoft.com/office/drawing/2014/main" id="{00000000-0008-0000-2000-0000D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0" name="169 CuadroTexto">
          <a:extLst>
            <a:ext uri="{FF2B5EF4-FFF2-40B4-BE49-F238E27FC236}">
              <a16:creationId xmlns:a16="http://schemas.microsoft.com/office/drawing/2014/main" id="{00000000-0008-0000-2000-0000D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1" name="170 CuadroTexto">
          <a:extLst>
            <a:ext uri="{FF2B5EF4-FFF2-40B4-BE49-F238E27FC236}">
              <a16:creationId xmlns:a16="http://schemas.microsoft.com/office/drawing/2014/main" id="{00000000-0008-0000-2000-0000D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2" name="171 CuadroTexto">
          <a:extLst>
            <a:ext uri="{FF2B5EF4-FFF2-40B4-BE49-F238E27FC236}">
              <a16:creationId xmlns:a16="http://schemas.microsoft.com/office/drawing/2014/main" id="{00000000-0008-0000-2000-0000D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3" name="172 CuadroTexto">
          <a:extLst>
            <a:ext uri="{FF2B5EF4-FFF2-40B4-BE49-F238E27FC236}">
              <a16:creationId xmlns:a16="http://schemas.microsoft.com/office/drawing/2014/main" id="{00000000-0008-0000-2000-0000D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4" name="173 CuadroTexto">
          <a:extLst>
            <a:ext uri="{FF2B5EF4-FFF2-40B4-BE49-F238E27FC236}">
              <a16:creationId xmlns:a16="http://schemas.microsoft.com/office/drawing/2014/main" id="{00000000-0008-0000-2000-0000D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5" name="174 CuadroTexto">
          <a:extLst>
            <a:ext uri="{FF2B5EF4-FFF2-40B4-BE49-F238E27FC236}">
              <a16:creationId xmlns:a16="http://schemas.microsoft.com/office/drawing/2014/main" id="{00000000-0008-0000-2000-0000D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6" name="175 CuadroTexto">
          <a:extLst>
            <a:ext uri="{FF2B5EF4-FFF2-40B4-BE49-F238E27FC236}">
              <a16:creationId xmlns:a16="http://schemas.microsoft.com/office/drawing/2014/main" id="{00000000-0008-0000-2000-0000D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7" name="176 CuadroTexto">
          <a:extLst>
            <a:ext uri="{FF2B5EF4-FFF2-40B4-BE49-F238E27FC236}">
              <a16:creationId xmlns:a16="http://schemas.microsoft.com/office/drawing/2014/main" id="{00000000-0008-0000-2000-0000D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8" name="177 CuadroTexto">
          <a:extLst>
            <a:ext uri="{FF2B5EF4-FFF2-40B4-BE49-F238E27FC236}">
              <a16:creationId xmlns:a16="http://schemas.microsoft.com/office/drawing/2014/main" id="{00000000-0008-0000-2000-0000D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9" name="178 CuadroTexto">
          <a:extLst>
            <a:ext uri="{FF2B5EF4-FFF2-40B4-BE49-F238E27FC236}">
              <a16:creationId xmlns:a16="http://schemas.microsoft.com/office/drawing/2014/main" id="{00000000-0008-0000-2000-0000D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0" name="179 CuadroTexto">
          <a:extLst>
            <a:ext uri="{FF2B5EF4-FFF2-40B4-BE49-F238E27FC236}">
              <a16:creationId xmlns:a16="http://schemas.microsoft.com/office/drawing/2014/main" id="{00000000-0008-0000-2000-0000D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1" name="180 CuadroTexto">
          <a:extLst>
            <a:ext uri="{FF2B5EF4-FFF2-40B4-BE49-F238E27FC236}">
              <a16:creationId xmlns:a16="http://schemas.microsoft.com/office/drawing/2014/main" id="{00000000-0008-0000-2000-0000D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2" name="181 CuadroTexto">
          <a:extLst>
            <a:ext uri="{FF2B5EF4-FFF2-40B4-BE49-F238E27FC236}">
              <a16:creationId xmlns:a16="http://schemas.microsoft.com/office/drawing/2014/main" id="{00000000-0008-0000-2000-0000E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3" name="182 CuadroTexto">
          <a:extLst>
            <a:ext uri="{FF2B5EF4-FFF2-40B4-BE49-F238E27FC236}">
              <a16:creationId xmlns:a16="http://schemas.microsoft.com/office/drawing/2014/main" id="{00000000-0008-0000-2000-0000E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4" name="183 CuadroTexto">
          <a:extLst>
            <a:ext uri="{FF2B5EF4-FFF2-40B4-BE49-F238E27FC236}">
              <a16:creationId xmlns:a16="http://schemas.microsoft.com/office/drawing/2014/main" id="{00000000-0008-0000-2000-0000E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5" name="184 CuadroTexto">
          <a:extLst>
            <a:ext uri="{FF2B5EF4-FFF2-40B4-BE49-F238E27FC236}">
              <a16:creationId xmlns:a16="http://schemas.microsoft.com/office/drawing/2014/main" id="{00000000-0008-0000-2000-0000E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6" name="185 CuadroTexto">
          <a:extLst>
            <a:ext uri="{FF2B5EF4-FFF2-40B4-BE49-F238E27FC236}">
              <a16:creationId xmlns:a16="http://schemas.microsoft.com/office/drawing/2014/main" id="{00000000-0008-0000-2000-0000E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7" name="186 CuadroTexto">
          <a:extLst>
            <a:ext uri="{FF2B5EF4-FFF2-40B4-BE49-F238E27FC236}">
              <a16:creationId xmlns:a16="http://schemas.microsoft.com/office/drawing/2014/main" id="{00000000-0008-0000-2000-0000E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8" name="187 CuadroTexto">
          <a:extLst>
            <a:ext uri="{FF2B5EF4-FFF2-40B4-BE49-F238E27FC236}">
              <a16:creationId xmlns:a16="http://schemas.microsoft.com/office/drawing/2014/main" id="{00000000-0008-0000-2000-0000E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9" name="188 CuadroTexto">
          <a:extLst>
            <a:ext uri="{FF2B5EF4-FFF2-40B4-BE49-F238E27FC236}">
              <a16:creationId xmlns:a16="http://schemas.microsoft.com/office/drawing/2014/main" id="{00000000-0008-0000-2000-0000E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0" name="189 CuadroTexto">
          <a:extLst>
            <a:ext uri="{FF2B5EF4-FFF2-40B4-BE49-F238E27FC236}">
              <a16:creationId xmlns:a16="http://schemas.microsoft.com/office/drawing/2014/main" id="{00000000-0008-0000-2000-0000E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1" name="190 CuadroTexto">
          <a:extLst>
            <a:ext uri="{FF2B5EF4-FFF2-40B4-BE49-F238E27FC236}">
              <a16:creationId xmlns:a16="http://schemas.microsoft.com/office/drawing/2014/main" id="{00000000-0008-0000-2000-0000E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2" name="191 CuadroTexto">
          <a:extLst>
            <a:ext uri="{FF2B5EF4-FFF2-40B4-BE49-F238E27FC236}">
              <a16:creationId xmlns:a16="http://schemas.microsoft.com/office/drawing/2014/main" id="{00000000-0008-0000-2000-0000E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3" name="192 CuadroTexto">
          <a:extLst>
            <a:ext uri="{FF2B5EF4-FFF2-40B4-BE49-F238E27FC236}">
              <a16:creationId xmlns:a16="http://schemas.microsoft.com/office/drawing/2014/main" id="{00000000-0008-0000-2000-0000E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4" name="193 CuadroTexto">
          <a:extLst>
            <a:ext uri="{FF2B5EF4-FFF2-40B4-BE49-F238E27FC236}">
              <a16:creationId xmlns:a16="http://schemas.microsoft.com/office/drawing/2014/main" id="{00000000-0008-0000-2000-0000E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5" name="194 CuadroTexto">
          <a:extLst>
            <a:ext uri="{FF2B5EF4-FFF2-40B4-BE49-F238E27FC236}">
              <a16:creationId xmlns:a16="http://schemas.microsoft.com/office/drawing/2014/main" id="{00000000-0008-0000-2000-0000E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6" name="195 CuadroTexto">
          <a:extLst>
            <a:ext uri="{FF2B5EF4-FFF2-40B4-BE49-F238E27FC236}">
              <a16:creationId xmlns:a16="http://schemas.microsoft.com/office/drawing/2014/main" id="{00000000-0008-0000-2000-0000E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7" name="196 CuadroTexto">
          <a:extLst>
            <a:ext uri="{FF2B5EF4-FFF2-40B4-BE49-F238E27FC236}">
              <a16:creationId xmlns:a16="http://schemas.microsoft.com/office/drawing/2014/main" id="{00000000-0008-0000-2000-0000E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8" name="197 CuadroTexto">
          <a:extLst>
            <a:ext uri="{FF2B5EF4-FFF2-40B4-BE49-F238E27FC236}">
              <a16:creationId xmlns:a16="http://schemas.microsoft.com/office/drawing/2014/main" id="{00000000-0008-0000-2000-0000F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9" name="198 CuadroTexto">
          <a:extLst>
            <a:ext uri="{FF2B5EF4-FFF2-40B4-BE49-F238E27FC236}">
              <a16:creationId xmlns:a16="http://schemas.microsoft.com/office/drawing/2014/main" id="{00000000-0008-0000-2000-0000F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0" name="199 CuadroTexto">
          <a:extLst>
            <a:ext uri="{FF2B5EF4-FFF2-40B4-BE49-F238E27FC236}">
              <a16:creationId xmlns:a16="http://schemas.microsoft.com/office/drawing/2014/main" id="{00000000-0008-0000-2000-0000F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1" name="200 CuadroTexto">
          <a:extLst>
            <a:ext uri="{FF2B5EF4-FFF2-40B4-BE49-F238E27FC236}">
              <a16:creationId xmlns:a16="http://schemas.microsoft.com/office/drawing/2014/main" id="{00000000-0008-0000-2000-0000F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2" name="201 CuadroTexto">
          <a:extLst>
            <a:ext uri="{FF2B5EF4-FFF2-40B4-BE49-F238E27FC236}">
              <a16:creationId xmlns:a16="http://schemas.microsoft.com/office/drawing/2014/main" id="{00000000-0008-0000-2000-0000F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3" name="202 CuadroTexto">
          <a:extLst>
            <a:ext uri="{FF2B5EF4-FFF2-40B4-BE49-F238E27FC236}">
              <a16:creationId xmlns:a16="http://schemas.microsoft.com/office/drawing/2014/main" id="{00000000-0008-0000-2000-0000F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4" name="203 CuadroTexto">
          <a:extLst>
            <a:ext uri="{FF2B5EF4-FFF2-40B4-BE49-F238E27FC236}">
              <a16:creationId xmlns:a16="http://schemas.microsoft.com/office/drawing/2014/main" id="{00000000-0008-0000-2000-0000F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5" name="204 CuadroTexto">
          <a:extLst>
            <a:ext uri="{FF2B5EF4-FFF2-40B4-BE49-F238E27FC236}">
              <a16:creationId xmlns:a16="http://schemas.microsoft.com/office/drawing/2014/main" id="{00000000-0008-0000-2000-0000F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6" name="205 CuadroTexto">
          <a:extLst>
            <a:ext uri="{FF2B5EF4-FFF2-40B4-BE49-F238E27FC236}">
              <a16:creationId xmlns:a16="http://schemas.microsoft.com/office/drawing/2014/main" id="{00000000-0008-0000-2000-0000F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7" name="206 CuadroTexto">
          <a:extLst>
            <a:ext uri="{FF2B5EF4-FFF2-40B4-BE49-F238E27FC236}">
              <a16:creationId xmlns:a16="http://schemas.microsoft.com/office/drawing/2014/main" id="{00000000-0008-0000-2000-0000F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8" name="207 CuadroTexto">
          <a:extLst>
            <a:ext uri="{FF2B5EF4-FFF2-40B4-BE49-F238E27FC236}">
              <a16:creationId xmlns:a16="http://schemas.microsoft.com/office/drawing/2014/main" id="{00000000-0008-0000-2000-0000F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9" name="208 CuadroTexto">
          <a:extLst>
            <a:ext uri="{FF2B5EF4-FFF2-40B4-BE49-F238E27FC236}">
              <a16:creationId xmlns:a16="http://schemas.microsoft.com/office/drawing/2014/main" id="{00000000-0008-0000-2000-0000F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0" name="209 CuadroTexto">
          <a:extLst>
            <a:ext uri="{FF2B5EF4-FFF2-40B4-BE49-F238E27FC236}">
              <a16:creationId xmlns:a16="http://schemas.microsoft.com/office/drawing/2014/main" id="{00000000-0008-0000-2000-0000F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1" name="210 CuadroTexto">
          <a:extLst>
            <a:ext uri="{FF2B5EF4-FFF2-40B4-BE49-F238E27FC236}">
              <a16:creationId xmlns:a16="http://schemas.microsoft.com/office/drawing/2014/main" id="{00000000-0008-0000-2000-0000F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2" name="211 CuadroTexto">
          <a:extLst>
            <a:ext uri="{FF2B5EF4-FFF2-40B4-BE49-F238E27FC236}">
              <a16:creationId xmlns:a16="http://schemas.microsoft.com/office/drawing/2014/main" id="{00000000-0008-0000-2000-0000F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3" name="212 CuadroTexto">
          <a:extLst>
            <a:ext uri="{FF2B5EF4-FFF2-40B4-BE49-F238E27FC236}">
              <a16:creationId xmlns:a16="http://schemas.microsoft.com/office/drawing/2014/main" id="{00000000-0008-0000-2000-0000F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4" name="213 CuadroTexto">
          <a:extLst>
            <a:ext uri="{FF2B5EF4-FFF2-40B4-BE49-F238E27FC236}">
              <a16:creationId xmlns:a16="http://schemas.microsoft.com/office/drawing/2014/main" id="{00000000-0008-0000-2000-00000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5" name="214 CuadroTexto">
          <a:extLst>
            <a:ext uri="{FF2B5EF4-FFF2-40B4-BE49-F238E27FC236}">
              <a16:creationId xmlns:a16="http://schemas.microsoft.com/office/drawing/2014/main" id="{00000000-0008-0000-2000-00000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6" name="215 CuadroTexto">
          <a:extLst>
            <a:ext uri="{FF2B5EF4-FFF2-40B4-BE49-F238E27FC236}">
              <a16:creationId xmlns:a16="http://schemas.microsoft.com/office/drawing/2014/main" id="{00000000-0008-0000-2000-00000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7" name="216 CuadroTexto">
          <a:extLst>
            <a:ext uri="{FF2B5EF4-FFF2-40B4-BE49-F238E27FC236}">
              <a16:creationId xmlns:a16="http://schemas.microsoft.com/office/drawing/2014/main" id="{00000000-0008-0000-2000-00000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8" name="217 CuadroTexto">
          <a:extLst>
            <a:ext uri="{FF2B5EF4-FFF2-40B4-BE49-F238E27FC236}">
              <a16:creationId xmlns:a16="http://schemas.microsoft.com/office/drawing/2014/main" id="{00000000-0008-0000-2000-00000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9" name="218 CuadroTexto">
          <a:extLst>
            <a:ext uri="{FF2B5EF4-FFF2-40B4-BE49-F238E27FC236}">
              <a16:creationId xmlns:a16="http://schemas.microsoft.com/office/drawing/2014/main" id="{00000000-0008-0000-2000-00000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0" name="219 CuadroTexto">
          <a:extLst>
            <a:ext uri="{FF2B5EF4-FFF2-40B4-BE49-F238E27FC236}">
              <a16:creationId xmlns:a16="http://schemas.microsoft.com/office/drawing/2014/main" id="{00000000-0008-0000-2000-00000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1" name="220 CuadroTexto">
          <a:extLst>
            <a:ext uri="{FF2B5EF4-FFF2-40B4-BE49-F238E27FC236}">
              <a16:creationId xmlns:a16="http://schemas.microsoft.com/office/drawing/2014/main" id="{00000000-0008-0000-2000-00000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2" name="221 CuadroTexto">
          <a:extLst>
            <a:ext uri="{FF2B5EF4-FFF2-40B4-BE49-F238E27FC236}">
              <a16:creationId xmlns:a16="http://schemas.microsoft.com/office/drawing/2014/main" id="{00000000-0008-0000-2000-00000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3" name="222 CuadroTexto">
          <a:extLst>
            <a:ext uri="{FF2B5EF4-FFF2-40B4-BE49-F238E27FC236}">
              <a16:creationId xmlns:a16="http://schemas.microsoft.com/office/drawing/2014/main" id="{00000000-0008-0000-2000-00000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4" name="223 CuadroTexto">
          <a:extLst>
            <a:ext uri="{FF2B5EF4-FFF2-40B4-BE49-F238E27FC236}">
              <a16:creationId xmlns:a16="http://schemas.microsoft.com/office/drawing/2014/main" id="{00000000-0008-0000-2000-00000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5" name="224 CuadroTexto">
          <a:extLst>
            <a:ext uri="{FF2B5EF4-FFF2-40B4-BE49-F238E27FC236}">
              <a16:creationId xmlns:a16="http://schemas.microsoft.com/office/drawing/2014/main" id="{00000000-0008-0000-2000-00000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6" name="225 CuadroTexto">
          <a:extLst>
            <a:ext uri="{FF2B5EF4-FFF2-40B4-BE49-F238E27FC236}">
              <a16:creationId xmlns:a16="http://schemas.microsoft.com/office/drawing/2014/main" id="{00000000-0008-0000-2000-00000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7" name="226 CuadroTexto">
          <a:extLst>
            <a:ext uri="{FF2B5EF4-FFF2-40B4-BE49-F238E27FC236}">
              <a16:creationId xmlns:a16="http://schemas.microsoft.com/office/drawing/2014/main" id="{00000000-0008-0000-2000-00000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8" name="227 CuadroTexto">
          <a:extLst>
            <a:ext uri="{FF2B5EF4-FFF2-40B4-BE49-F238E27FC236}">
              <a16:creationId xmlns:a16="http://schemas.microsoft.com/office/drawing/2014/main" id="{00000000-0008-0000-2000-00000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9" name="228 CuadroTexto">
          <a:extLst>
            <a:ext uri="{FF2B5EF4-FFF2-40B4-BE49-F238E27FC236}">
              <a16:creationId xmlns:a16="http://schemas.microsoft.com/office/drawing/2014/main" id="{00000000-0008-0000-2000-00000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0" name="229 CuadroTexto">
          <a:extLst>
            <a:ext uri="{FF2B5EF4-FFF2-40B4-BE49-F238E27FC236}">
              <a16:creationId xmlns:a16="http://schemas.microsoft.com/office/drawing/2014/main" id="{00000000-0008-0000-2000-00001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1" name="230 CuadroTexto">
          <a:extLst>
            <a:ext uri="{FF2B5EF4-FFF2-40B4-BE49-F238E27FC236}">
              <a16:creationId xmlns:a16="http://schemas.microsoft.com/office/drawing/2014/main" id="{00000000-0008-0000-2000-00001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2" name="231 CuadroTexto">
          <a:extLst>
            <a:ext uri="{FF2B5EF4-FFF2-40B4-BE49-F238E27FC236}">
              <a16:creationId xmlns:a16="http://schemas.microsoft.com/office/drawing/2014/main" id="{00000000-0008-0000-2000-00001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3" name="232 CuadroTexto">
          <a:extLst>
            <a:ext uri="{FF2B5EF4-FFF2-40B4-BE49-F238E27FC236}">
              <a16:creationId xmlns:a16="http://schemas.microsoft.com/office/drawing/2014/main" id="{00000000-0008-0000-2000-00001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4" name="233 CuadroTexto">
          <a:extLst>
            <a:ext uri="{FF2B5EF4-FFF2-40B4-BE49-F238E27FC236}">
              <a16:creationId xmlns:a16="http://schemas.microsoft.com/office/drawing/2014/main" id="{00000000-0008-0000-2000-00001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5" name="234 CuadroTexto">
          <a:extLst>
            <a:ext uri="{FF2B5EF4-FFF2-40B4-BE49-F238E27FC236}">
              <a16:creationId xmlns:a16="http://schemas.microsoft.com/office/drawing/2014/main" id="{00000000-0008-0000-2000-00001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6" name="235 CuadroTexto">
          <a:extLst>
            <a:ext uri="{FF2B5EF4-FFF2-40B4-BE49-F238E27FC236}">
              <a16:creationId xmlns:a16="http://schemas.microsoft.com/office/drawing/2014/main" id="{00000000-0008-0000-2000-00001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7" name="236 CuadroTexto">
          <a:extLst>
            <a:ext uri="{FF2B5EF4-FFF2-40B4-BE49-F238E27FC236}">
              <a16:creationId xmlns:a16="http://schemas.microsoft.com/office/drawing/2014/main" id="{00000000-0008-0000-2000-00001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8" name="237 CuadroTexto">
          <a:extLst>
            <a:ext uri="{FF2B5EF4-FFF2-40B4-BE49-F238E27FC236}">
              <a16:creationId xmlns:a16="http://schemas.microsoft.com/office/drawing/2014/main" id="{00000000-0008-0000-2000-00001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9" name="238 CuadroTexto">
          <a:extLst>
            <a:ext uri="{FF2B5EF4-FFF2-40B4-BE49-F238E27FC236}">
              <a16:creationId xmlns:a16="http://schemas.microsoft.com/office/drawing/2014/main" id="{00000000-0008-0000-2000-00001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0" name="239 CuadroTexto">
          <a:extLst>
            <a:ext uri="{FF2B5EF4-FFF2-40B4-BE49-F238E27FC236}">
              <a16:creationId xmlns:a16="http://schemas.microsoft.com/office/drawing/2014/main" id="{00000000-0008-0000-2000-00001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1" name="240 CuadroTexto">
          <a:extLst>
            <a:ext uri="{FF2B5EF4-FFF2-40B4-BE49-F238E27FC236}">
              <a16:creationId xmlns:a16="http://schemas.microsoft.com/office/drawing/2014/main" id="{00000000-0008-0000-2000-00001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2" name="241 CuadroTexto">
          <a:extLst>
            <a:ext uri="{FF2B5EF4-FFF2-40B4-BE49-F238E27FC236}">
              <a16:creationId xmlns:a16="http://schemas.microsoft.com/office/drawing/2014/main" id="{00000000-0008-0000-2000-00001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3" name="242 CuadroTexto">
          <a:extLst>
            <a:ext uri="{FF2B5EF4-FFF2-40B4-BE49-F238E27FC236}">
              <a16:creationId xmlns:a16="http://schemas.microsoft.com/office/drawing/2014/main" id="{00000000-0008-0000-2000-00001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4" name="243 CuadroTexto">
          <a:extLst>
            <a:ext uri="{FF2B5EF4-FFF2-40B4-BE49-F238E27FC236}">
              <a16:creationId xmlns:a16="http://schemas.microsoft.com/office/drawing/2014/main" id="{00000000-0008-0000-2000-00001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5" name="244 CuadroTexto">
          <a:extLst>
            <a:ext uri="{FF2B5EF4-FFF2-40B4-BE49-F238E27FC236}">
              <a16:creationId xmlns:a16="http://schemas.microsoft.com/office/drawing/2014/main" id="{00000000-0008-0000-2000-00001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6" name="245 CuadroTexto">
          <a:extLst>
            <a:ext uri="{FF2B5EF4-FFF2-40B4-BE49-F238E27FC236}">
              <a16:creationId xmlns:a16="http://schemas.microsoft.com/office/drawing/2014/main" id="{00000000-0008-0000-2000-00002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7" name="246 CuadroTexto">
          <a:extLst>
            <a:ext uri="{FF2B5EF4-FFF2-40B4-BE49-F238E27FC236}">
              <a16:creationId xmlns:a16="http://schemas.microsoft.com/office/drawing/2014/main" id="{00000000-0008-0000-2000-00002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8" name="247 CuadroTexto">
          <a:extLst>
            <a:ext uri="{FF2B5EF4-FFF2-40B4-BE49-F238E27FC236}">
              <a16:creationId xmlns:a16="http://schemas.microsoft.com/office/drawing/2014/main" id="{00000000-0008-0000-2000-00002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9" name="248 CuadroTexto">
          <a:extLst>
            <a:ext uri="{FF2B5EF4-FFF2-40B4-BE49-F238E27FC236}">
              <a16:creationId xmlns:a16="http://schemas.microsoft.com/office/drawing/2014/main" id="{00000000-0008-0000-2000-00002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0" name="249 CuadroTexto">
          <a:extLst>
            <a:ext uri="{FF2B5EF4-FFF2-40B4-BE49-F238E27FC236}">
              <a16:creationId xmlns:a16="http://schemas.microsoft.com/office/drawing/2014/main" id="{00000000-0008-0000-2000-00002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1" name="250 CuadroTexto">
          <a:extLst>
            <a:ext uri="{FF2B5EF4-FFF2-40B4-BE49-F238E27FC236}">
              <a16:creationId xmlns:a16="http://schemas.microsoft.com/office/drawing/2014/main" id="{00000000-0008-0000-2000-00002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2" name="251 CuadroTexto">
          <a:extLst>
            <a:ext uri="{FF2B5EF4-FFF2-40B4-BE49-F238E27FC236}">
              <a16:creationId xmlns:a16="http://schemas.microsoft.com/office/drawing/2014/main" id="{00000000-0008-0000-2000-00002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3" name="252 CuadroTexto">
          <a:extLst>
            <a:ext uri="{FF2B5EF4-FFF2-40B4-BE49-F238E27FC236}">
              <a16:creationId xmlns:a16="http://schemas.microsoft.com/office/drawing/2014/main" id="{00000000-0008-0000-2000-00002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4" name="253 CuadroTexto">
          <a:extLst>
            <a:ext uri="{FF2B5EF4-FFF2-40B4-BE49-F238E27FC236}">
              <a16:creationId xmlns:a16="http://schemas.microsoft.com/office/drawing/2014/main" id="{00000000-0008-0000-2000-00002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5" name="254 CuadroTexto">
          <a:extLst>
            <a:ext uri="{FF2B5EF4-FFF2-40B4-BE49-F238E27FC236}">
              <a16:creationId xmlns:a16="http://schemas.microsoft.com/office/drawing/2014/main" id="{00000000-0008-0000-2000-00002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6" name="255 CuadroTexto">
          <a:extLst>
            <a:ext uri="{FF2B5EF4-FFF2-40B4-BE49-F238E27FC236}">
              <a16:creationId xmlns:a16="http://schemas.microsoft.com/office/drawing/2014/main" id="{00000000-0008-0000-2000-00002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7" name="256 CuadroTexto">
          <a:extLst>
            <a:ext uri="{FF2B5EF4-FFF2-40B4-BE49-F238E27FC236}">
              <a16:creationId xmlns:a16="http://schemas.microsoft.com/office/drawing/2014/main" id="{00000000-0008-0000-2000-00002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8" name="257 CuadroTexto">
          <a:extLst>
            <a:ext uri="{FF2B5EF4-FFF2-40B4-BE49-F238E27FC236}">
              <a16:creationId xmlns:a16="http://schemas.microsoft.com/office/drawing/2014/main" id="{00000000-0008-0000-2000-00002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9" name="258 CuadroTexto">
          <a:extLst>
            <a:ext uri="{FF2B5EF4-FFF2-40B4-BE49-F238E27FC236}">
              <a16:creationId xmlns:a16="http://schemas.microsoft.com/office/drawing/2014/main" id="{00000000-0008-0000-2000-00002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0" name="259 CuadroTexto">
          <a:extLst>
            <a:ext uri="{FF2B5EF4-FFF2-40B4-BE49-F238E27FC236}">
              <a16:creationId xmlns:a16="http://schemas.microsoft.com/office/drawing/2014/main" id="{00000000-0008-0000-2000-00002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1" name="260 CuadroTexto">
          <a:extLst>
            <a:ext uri="{FF2B5EF4-FFF2-40B4-BE49-F238E27FC236}">
              <a16:creationId xmlns:a16="http://schemas.microsoft.com/office/drawing/2014/main" id="{00000000-0008-0000-2000-00002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2" name="261 CuadroTexto">
          <a:extLst>
            <a:ext uri="{FF2B5EF4-FFF2-40B4-BE49-F238E27FC236}">
              <a16:creationId xmlns:a16="http://schemas.microsoft.com/office/drawing/2014/main" id="{00000000-0008-0000-2000-00003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3" name="262 CuadroTexto">
          <a:extLst>
            <a:ext uri="{FF2B5EF4-FFF2-40B4-BE49-F238E27FC236}">
              <a16:creationId xmlns:a16="http://schemas.microsoft.com/office/drawing/2014/main" id="{00000000-0008-0000-2000-00003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4" name="263 CuadroTexto">
          <a:extLst>
            <a:ext uri="{FF2B5EF4-FFF2-40B4-BE49-F238E27FC236}">
              <a16:creationId xmlns:a16="http://schemas.microsoft.com/office/drawing/2014/main" id="{00000000-0008-0000-2000-00003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5" name="264 CuadroTexto">
          <a:extLst>
            <a:ext uri="{FF2B5EF4-FFF2-40B4-BE49-F238E27FC236}">
              <a16:creationId xmlns:a16="http://schemas.microsoft.com/office/drawing/2014/main" id="{00000000-0008-0000-2000-00003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6" name="265 CuadroTexto">
          <a:extLst>
            <a:ext uri="{FF2B5EF4-FFF2-40B4-BE49-F238E27FC236}">
              <a16:creationId xmlns:a16="http://schemas.microsoft.com/office/drawing/2014/main" id="{00000000-0008-0000-2000-00003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7" name="266 CuadroTexto">
          <a:extLst>
            <a:ext uri="{FF2B5EF4-FFF2-40B4-BE49-F238E27FC236}">
              <a16:creationId xmlns:a16="http://schemas.microsoft.com/office/drawing/2014/main" id="{00000000-0008-0000-2000-00003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8" name="267 CuadroTexto">
          <a:extLst>
            <a:ext uri="{FF2B5EF4-FFF2-40B4-BE49-F238E27FC236}">
              <a16:creationId xmlns:a16="http://schemas.microsoft.com/office/drawing/2014/main" id="{00000000-0008-0000-2000-00003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359" name="268 CuadroTexto">
          <a:extLst>
            <a:ext uri="{FF2B5EF4-FFF2-40B4-BE49-F238E27FC236}">
              <a16:creationId xmlns:a16="http://schemas.microsoft.com/office/drawing/2014/main" id="{00000000-0008-0000-2000-000037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0" name="269 CuadroTexto">
          <a:extLst>
            <a:ext uri="{FF2B5EF4-FFF2-40B4-BE49-F238E27FC236}">
              <a16:creationId xmlns:a16="http://schemas.microsoft.com/office/drawing/2014/main" id="{00000000-0008-0000-2000-000038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1" name="270 CuadroTexto">
          <a:extLst>
            <a:ext uri="{FF2B5EF4-FFF2-40B4-BE49-F238E27FC236}">
              <a16:creationId xmlns:a16="http://schemas.microsoft.com/office/drawing/2014/main" id="{00000000-0008-0000-2000-000039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2" name="271 CuadroTexto">
          <a:extLst>
            <a:ext uri="{FF2B5EF4-FFF2-40B4-BE49-F238E27FC236}">
              <a16:creationId xmlns:a16="http://schemas.microsoft.com/office/drawing/2014/main" id="{00000000-0008-0000-2000-00003A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3" name="272 CuadroTexto">
          <a:extLst>
            <a:ext uri="{FF2B5EF4-FFF2-40B4-BE49-F238E27FC236}">
              <a16:creationId xmlns:a16="http://schemas.microsoft.com/office/drawing/2014/main" id="{00000000-0008-0000-2000-00003B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4" name="273 CuadroTexto">
          <a:extLst>
            <a:ext uri="{FF2B5EF4-FFF2-40B4-BE49-F238E27FC236}">
              <a16:creationId xmlns:a16="http://schemas.microsoft.com/office/drawing/2014/main" id="{00000000-0008-0000-2000-00003C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5" name="274 CuadroTexto">
          <a:extLst>
            <a:ext uri="{FF2B5EF4-FFF2-40B4-BE49-F238E27FC236}">
              <a16:creationId xmlns:a16="http://schemas.microsoft.com/office/drawing/2014/main" id="{00000000-0008-0000-2000-00003D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6" name="275 CuadroTexto">
          <a:extLst>
            <a:ext uri="{FF2B5EF4-FFF2-40B4-BE49-F238E27FC236}">
              <a16:creationId xmlns:a16="http://schemas.microsoft.com/office/drawing/2014/main" id="{00000000-0008-0000-2000-00003E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7" name="276 CuadroTexto">
          <a:extLst>
            <a:ext uri="{FF2B5EF4-FFF2-40B4-BE49-F238E27FC236}">
              <a16:creationId xmlns:a16="http://schemas.microsoft.com/office/drawing/2014/main" id="{00000000-0008-0000-2000-00003F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8" name="277 CuadroTexto">
          <a:extLst>
            <a:ext uri="{FF2B5EF4-FFF2-40B4-BE49-F238E27FC236}">
              <a16:creationId xmlns:a16="http://schemas.microsoft.com/office/drawing/2014/main" id="{00000000-0008-0000-2000-000040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9" name="278 CuadroTexto">
          <a:extLst>
            <a:ext uri="{FF2B5EF4-FFF2-40B4-BE49-F238E27FC236}">
              <a16:creationId xmlns:a16="http://schemas.microsoft.com/office/drawing/2014/main" id="{00000000-0008-0000-2000-000041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0" name="279 CuadroTexto">
          <a:extLst>
            <a:ext uri="{FF2B5EF4-FFF2-40B4-BE49-F238E27FC236}">
              <a16:creationId xmlns:a16="http://schemas.microsoft.com/office/drawing/2014/main" id="{00000000-0008-0000-2000-000042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1" name="280 CuadroTexto">
          <a:extLst>
            <a:ext uri="{FF2B5EF4-FFF2-40B4-BE49-F238E27FC236}">
              <a16:creationId xmlns:a16="http://schemas.microsoft.com/office/drawing/2014/main" id="{00000000-0008-0000-2000-000043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2" name="281 CuadroTexto">
          <a:extLst>
            <a:ext uri="{FF2B5EF4-FFF2-40B4-BE49-F238E27FC236}">
              <a16:creationId xmlns:a16="http://schemas.microsoft.com/office/drawing/2014/main" id="{00000000-0008-0000-2000-000044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3" name="282 CuadroTexto">
          <a:extLst>
            <a:ext uri="{FF2B5EF4-FFF2-40B4-BE49-F238E27FC236}">
              <a16:creationId xmlns:a16="http://schemas.microsoft.com/office/drawing/2014/main" id="{00000000-0008-0000-2000-000045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4" name="283 CuadroTexto">
          <a:extLst>
            <a:ext uri="{FF2B5EF4-FFF2-40B4-BE49-F238E27FC236}">
              <a16:creationId xmlns:a16="http://schemas.microsoft.com/office/drawing/2014/main" id="{00000000-0008-0000-2000-000046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5" name="284 CuadroTexto">
          <a:extLst>
            <a:ext uri="{FF2B5EF4-FFF2-40B4-BE49-F238E27FC236}">
              <a16:creationId xmlns:a16="http://schemas.microsoft.com/office/drawing/2014/main" id="{00000000-0008-0000-2000-000047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376" name="285 CuadroTexto">
          <a:extLst>
            <a:ext uri="{FF2B5EF4-FFF2-40B4-BE49-F238E27FC236}">
              <a16:creationId xmlns:a16="http://schemas.microsoft.com/office/drawing/2014/main" id="{00000000-0008-0000-2000-00004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7" name="286 CuadroTexto">
          <a:extLst>
            <a:ext uri="{FF2B5EF4-FFF2-40B4-BE49-F238E27FC236}">
              <a16:creationId xmlns:a16="http://schemas.microsoft.com/office/drawing/2014/main" id="{00000000-0008-0000-2000-00004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8" name="287 CuadroTexto">
          <a:extLst>
            <a:ext uri="{FF2B5EF4-FFF2-40B4-BE49-F238E27FC236}">
              <a16:creationId xmlns:a16="http://schemas.microsoft.com/office/drawing/2014/main" id="{00000000-0008-0000-2000-00004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9" name="288 CuadroTexto">
          <a:extLst>
            <a:ext uri="{FF2B5EF4-FFF2-40B4-BE49-F238E27FC236}">
              <a16:creationId xmlns:a16="http://schemas.microsoft.com/office/drawing/2014/main" id="{00000000-0008-0000-2000-00004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0" name="289 CuadroTexto">
          <a:extLst>
            <a:ext uri="{FF2B5EF4-FFF2-40B4-BE49-F238E27FC236}">
              <a16:creationId xmlns:a16="http://schemas.microsoft.com/office/drawing/2014/main" id="{00000000-0008-0000-2000-00004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1" name="290 CuadroTexto">
          <a:extLst>
            <a:ext uri="{FF2B5EF4-FFF2-40B4-BE49-F238E27FC236}">
              <a16:creationId xmlns:a16="http://schemas.microsoft.com/office/drawing/2014/main" id="{00000000-0008-0000-2000-00004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2" name="291 CuadroTexto">
          <a:extLst>
            <a:ext uri="{FF2B5EF4-FFF2-40B4-BE49-F238E27FC236}">
              <a16:creationId xmlns:a16="http://schemas.microsoft.com/office/drawing/2014/main" id="{00000000-0008-0000-2000-00004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3" name="292 CuadroTexto">
          <a:extLst>
            <a:ext uri="{FF2B5EF4-FFF2-40B4-BE49-F238E27FC236}">
              <a16:creationId xmlns:a16="http://schemas.microsoft.com/office/drawing/2014/main" id="{00000000-0008-0000-2000-00004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4" name="293 CuadroTexto">
          <a:extLst>
            <a:ext uri="{FF2B5EF4-FFF2-40B4-BE49-F238E27FC236}">
              <a16:creationId xmlns:a16="http://schemas.microsoft.com/office/drawing/2014/main" id="{00000000-0008-0000-2000-00005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5" name="294 CuadroTexto">
          <a:extLst>
            <a:ext uri="{FF2B5EF4-FFF2-40B4-BE49-F238E27FC236}">
              <a16:creationId xmlns:a16="http://schemas.microsoft.com/office/drawing/2014/main" id="{00000000-0008-0000-2000-00005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6" name="295 CuadroTexto">
          <a:extLst>
            <a:ext uri="{FF2B5EF4-FFF2-40B4-BE49-F238E27FC236}">
              <a16:creationId xmlns:a16="http://schemas.microsoft.com/office/drawing/2014/main" id="{00000000-0008-0000-2000-00005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7" name="296 CuadroTexto">
          <a:extLst>
            <a:ext uri="{FF2B5EF4-FFF2-40B4-BE49-F238E27FC236}">
              <a16:creationId xmlns:a16="http://schemas.microsoft.com/office/drawing/2014/main" id="{00000000-0008-0000-2000-00005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388" name="301 CuadroTexto">
          <a:extLst>
            <a:ext uri="{FF2B5EF4-FFF2-40B4-BE49-F238E27FC236}">
              <a16:creationId xmlns:a16="http://schemas.microsoft.com/office/drawing/2014/main" id="{00000000-0008-0000-2000-00005409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389" name="302 CuadroTexto">
          <a:extLst>
            <a:ext uri="{FF2B5EF4-FFF2-40B4-BE49-F238E27FC236}">
              <a16:creationId xmlns:a16="http://schemas.microsoft.com/office/drawing/2014/main" id="{00000000-0008-0000-2000-00005509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90" name="17 CuadroTexto">
          <a:extLst>
            <a:ext uri="{FF2B5EF4-FFF2-40B4-BE49-F238E27FC236}">
              <a16:creationId xmlns:a16="http://schemas.microsoft.com/office/drawing/2014/main" id="{00000000-0008-0000-2000-00005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2391" name="90 CuadroTexto">
          <a:extLst>
            <a:ext uri="{FF2B5EF4-FFF2-40B4-BE49-F238E27FC236}">
              <a16:creationId xmlns:a16="http://schemas.microsoft.com/office/drawing/2014/main" id="{00000000-0008-0000-2000-000057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2" name="91 CuadroTexto">
          <a:extLst>
            <a:ext uri="{FF2B5EF4-FFF2-40B4-BE49-F238E27FC236}">
              <a16:creationId xmlns:a16="http://schemas.microsoft.com/office/drawing/2014/main" id="{00000000-0008-0000-2000-000058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3" name="92 CuadroTexto">
          <a:extLst>
            <a:ext uri="{FF2B5EF4-FFF2-40B4-BE49-F238E27FC236}">
              <a16:creationId xmlns:a16="http://schemas.microsoft.com/office/drawing/2014/main" id="{00000000-0008-0000-2000-000059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4" name="93 CuadroTexto">
          <a:extLst>
            <a:ext uri="{FF2B5EF4-FFF2-40B4-BE49-F238E27FC236}">
              <a16:creationId xmlns:a16="http://schemas.microsoft.com/office/drawing/2014/main" id="{00000000-0008-0000-2000-00005A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5" name="94 CuadroTexto">
          <a:extLst>
            <a:ext uri="{FF2B5EF4-FFF2-40B4-BE49-F238E27FC236}">
              <a16:creationId xmlns:a16="http://schemas.microsoft.com/office/drawing/2014/main" id="{00000000-0008-0000-2000-00005B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6" name="95 CuadroTexto">
          <a:extLst>
            <a:ext uri="{FF2B5EF4-FFF2-40B4-BE49-F238E27FC236}">
              <a16:creationId xmlns:a16="http://schemas.microsoft.com/office/drawing/2014/main" id="{00000000-0008-0000-2000-00005C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7" name="96 CuadroTexto">
          <a:extLst>
            <a:ext uri="{FF2B5EF4-FFF2-40B4-BE49-F238E27FC236}">
              <a16:creationId xmlns:a16="http://schemas.microsoft.com/office/drawing/2014/main" id="{00000000-0008-0000-2000-00005D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8" name="97 CuadroTexto">
          <a:extLst>
            <a:ext uri="{FF2B5EF4-FFF2-40B4-BE49-F238E27FC236}">
              <a16:creationId xmlns:a16="http://schemas.microsoft.com/office/drawing/2014/main" id="{00000000-0008-0000-2000-00005E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9" name="98 CuadroTexto">
          <a:extLst>
            <a:ext uri="{FF2B5EF4-FFF2-40B4-BE49-F238E27FC236}">
              <a16:creationId xmlns:a16="http://schemas.microsoft.com/office/drawing/2014/main" id="{00000000-0008-0000-2000-00005F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400" name="99 CuadroTexto">
          <a:extLst>
            <a:ext uri="{FF2B5EF4-FFF2-40B4-BE49-F238E27FC236}">
              <a16:creationId xmlns:a16="http://schemas.microsoft.com/office/drawing/2014/main" id="{00000000-0008-0000-2000-000060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401" name="100 CuadroTexto">
          <a:extLst>
            <a:ext uri="{FF2B5EF4-FFF2-40B4-BE49-F238E27FC236}">
              <a16:creationId xmlns:a16="http://schemas.microsoft.com/office/drawing/2014/main" id="{00000000-0008-0000-2000-000061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402" name="101 CuadroTexto">
          <a:extLst>
            <a:ext uri="{FF2B5EF4-FFF2-40B4-BE49-F238E27FC236}">
              <a16:creationId xmlns:a16="http://schemas.microsoft.com/office/drawing/2014/main" id="{00000000-0008-0000-2000-000062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403" name="118 CuadroTexto">
          <a:extLst>
            <a:ext uri="{FF2B5EF4-FFF2-40B4-BE49-F238E27FC236}">
              <a16:creationId xmlns:a16="http://schemas.microsoft.com/office/drawing/2014/main" id="{00000000-0008-0000-2000-00006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4" name="119 CuadroTexto">
          <a:extLst>
            <a:ext uri="{FF2B5EF4-FFF2-40B4-BE49-F238E27FC236}">
              <a16:creationId xmlns:a16="http://schemas.microsoft.com/office/drawing/2014/main" id="{00000000-0008-0000-2000-00006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5" name="120 CuadroTexto">
          <a:extLst>
            <a:ext uri="{FF2B5EF4-FFF2-40B4-BE49-F238E27FC236}">
              <a16:creationId xmlns:a16="http://schemas.microsoft.com/office/drawing/2014/main" id="{00000000-0008-0000-2000-00006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6" name="121 CuadroTexto">
          <a:extLst>
            <a:ext uri="{FF2B5EF4-FFF2-40B4-BE49-F238E27FC236}">
              <a16:creationId xmlns:a16="http://schemas.microsoft.com/office/drawing/2014/main" id="{00000000-0008-0000-2000-00006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7" name="122 CuadroTexto">
          <a:extLst>
            <a:ext uri="{FF2B5EF4-FFF2-40B4-BE49-F238E27FC236}">
              <a16:creationId xmlns:a16="http://schemas.microsoft.com/office/drawing/2014/main" id="{00000000-0008-0000-2000-00006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8" name="123 CuadroTexto">
          <a:extLst>
            <a:ext uri="{FF2B5EF4-FFF2-40B4-BE49-F238E27FC236}">
              <a16:creationId xmlns:a16="http://schemas.microsoft.com/office/drawing/2014/main" id="{00000000-0008-0000-2000-00006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9" name="124 CuadroTexto">
          <a:extLst>
            <a:ext uri="{FF2B5EF4-FFF2-40B4-BE49-F238E27FC236}">
              <a16:creationId xmlns:a16="http://schemas.microsoft.com/office/drawing/2014/main" id="{00000000-0008-0000-2000-00006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0" name="125 CuadroTexto">
          <a:extLst>
            <a:ext uri="{FF2B5EF4-FFF2-40B4-BE49-F238E27FC236}">
              <a16:creationId xmlns:a16="http://schemas.microsoft.com/office/drawing/2014/main" id="{00000000-0008-0000-2000-00006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1" name="143 CuadroTexto">
          <a:extLst>
            <a:ext uri="{FF2B5EF4-FFF2-40B4-BE49-F238E27FC236}">
              <a16:creationId xmlns:a16="http://schemas.microsoft.com/office/drawing/2014/main" id="{00000000-0008-0000-2000-00006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2" name="144 CuadroTexto">
          <a:extLst>
            <a:ext uri="{FF2B5EF4-FFF2-40B4-BE49-F238E27FC236}">
              <a16:creationId xmlns:a16="http://schemas.microsoft.com/office/drawing/2014/main" id="{00000000-0008-0000-2000-00006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3" name="145 CuadroTexto">
          <a:extLst>
            <a:ext uri="{FF2B5EF4-FFF2-40B4-BE49-F238E27FC236}">
              <a16:creationId xmlns:a16="http://schemas.microsoft.com/office/drawing/2014/main" id="{00000000-0008-0000-2000-00006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4" name="146 CuadroTexto">
          <a:extLst>
            <a:ext uri="{FF2B5EF4-FFF2-40B4-BE49-F238E27FC236}">
              <a16:creationId xmlns:a16="http://schemas.microsoft.com/office/drawing/2014/main" id="{00000000-0008-0000-2000-00006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5" name="147 CuadroTexto">
          <a:extLst>
            <a:ext uri="{FF2B5EF4-FFF2-40B4-BE49-F238E27FC236}">
              <a16:creationId xmlns:a16="http://schemas.microsoft.com/office/drawing/2014/main" id="{00000000-0008-0000-2000-00006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6" name="148 CuadroTexto">
          <a:extLst>
            <a:ext uri="{FF2B5EF4-FFF2-40B4-BE49-F238E27FC236}">
              <a16:creationId xmlns:a16="http://schemas.microsoft.com/office/drawing/2014/main" id="{00000000-0008-0000-2000-00007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7" name="149 CuadroTexto">
          <a:extLst>
            <a:ext uri="{FF2B5EF4-FFF2-40B4-BE49-F238E27FC236}">
              <a16:creationId xmlns:a16="http://schemas.microsoft.com/office/drawing/2014/main" id="{00000000-0008-0000-2000-00007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8" name="150 CuadroTexto">
          <a:extLst>
            <a:ext uri="{FF2B5EF4-FFF2-40B4-BE49-F238E27FC236}">
              <a16:creationId xmlns:a16="http://schemas.microsoft.com/office/drawing/2014/main" id="{00000000-0008-0000-2000-00007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9" name="151 CuadroTexto">
          <a:extLst>
            <a:ext uri="{FF2B5EF4-FFF2-40B4-BE49-F238E27FC236}">
              <a16:creationId xmlns:a16="http://schemas.microsoft.com/office/drawing/2014/main" id="{00000000-0008-0000-2000-00007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0" name="152 CuadroTexto">
          <a:extLst>
            <a:ext uri="{FF2B5EF4-FFF2-40B4-BE49-F238E27FC236}">
              <a16:creationId xmlns:a16="http://schemas.microsoft.com/office/drawing/2014/main" id="{00000000-0008-0000-2000-00007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1" name="153 CuadroTexto">
          <a:extLst>
            <a:ext uri="{FF2B5EF4-FFF2-40B4-BE49-F238E27FC236}">
              <a16:creationId xmlns:a16="http://schemas.microsoft.com/office/drawing/2014/main" id="{00000000-0008-0000-2000-00007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2" name="154 CuadroTexto">
          <a:extLst>
            <a:ext uri="{FF2B5EF4-FFF2-40B4-BE49-F238E27FC236}">
              <a16:creationId xmlns:a16="http://schemas.microsoft.com/office/drawing/2014/main" id="{00000000-0008-0000-2000-00007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3" name="155 CuadroTexto">
          <a:extLst>
            <a:ext uri="{FF2B5EF4-FFF2-40B4-BE49-F238E27FC236}">
              <a16:creationId xmlns:a16="http://schemas.microsoft.com/office/drawing/2014/main" id="{00000000-0008-0000-2000-00007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4" name="156 CuadroTexto">
          <a:extLst>
            <a:ext uri="{FF2B5EF4-FFF2-40B4-BE49-F238E27FC236}">
              <a16:creationId xmlns:a16="http://schemas.microsoft.com/office/drawing/2014/main" id="{00000000-0008-0000-2000-00007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5" name="157 CuadroTexto">
          <a:extLst>
            <a:ext uri="{FF2B5EF4-FFF2-40B4-BE49-F238E27FC236}">
              <a16:creationId xmlns:a16="http://schemas.microsoft.com/office/drawing/2014/main" id="{00000000-0008-0000-2000-00007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6" name="158 CuadroTexto">
          <a:extLst>
            <a:ext uri="{FF2B5EF4-FFF2-40B4-BE49-F238E27FC236}">
              <a16:creationId xmlns:a16="http://schemas.microsoft.com/office/drawing/2014/main" id="{00000000-0008-0000-2000-00007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7" name="159 CuadroTexto">
          <a:extLst>
            <a:ext uri="{FF2B5EF4-FFF2-40B4-BE49-F238E27FC236}">
              <a16:creationId xmlns:a16="http://schemas.microsoft.com/office/drawing/2014/main" id="{00000000-0008-0000-2000-00007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8" name="160 CuadroTexto">
          <a:extLst>
            <a:ext uri="{FF2B5EF4-FFF2-40B4-BE49-F238E27FC236}">
              <a16:creationId xmlns:a16="http://schemas.microsoft.com/office/drawing/2014/main" id="{00000000-0008-0000-2000-00007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9" name="161 CuadroTexto">
          <a:extLst>
            <a:ext uri="{FF2B5EF4-FFF2-40B4-BE49-F238E27FC236}">
              <a16:creationId xmlns:a16="http://schemas.microsoft.com/office/drawing/2014/main" id="{00000000-0008-0000-2000-00007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0" name="162 CuadroTexto">
          <a:extLst>
            <a:ext uri="{FF2B5EF4-FFF2-40B4-BE49-F238E27FC236}">
              <a16:creationId xmlns:a16="http://schemas.microsoft.com/office/drawing/2014/main" id="{00000000-0008-0000-2000-00007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1" name="163 CuadroTexto">
          <a:extLst>
            <a:ext uri="{FF2B5EF4-FFF2-40B4-BE49-F238E27FC236}">
              <a16:creationId xmlns:a16="http://schemas.microsoft.com/office/drawing/2014/main" id="{00000000-0008-0000-2000-00007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2" name="164 CuadroTexto">
          <a:extLst>
            <a:ext uri="{FF2B5EF4-FFF2-40B4-BE49-F238E27FC236}">
              <a16:creationId xmlns:a16="http://schemas.microsoft.com/office/drawing/2014/main" id="{00000000-0008-0000-2000-00008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3" name="165 CuadroTexto">
          <a:extLst>
            <a:ext uri="{FF2B5EF4-FFF2-40B4-BE49-F238E27FC236}">
              <a16:creationId xmlns:a16="http://schemas.microsoft.com/office/drawing/2014/main" id="{00000000-0008-0000-2000-00008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4" name="166 CuadroTexto">
          <a:extLst>
            <a:ext uri="{FF2B5EF4-FFF2-40B4-BE49-F238E27FC236}">
              <a16:creationId xmlns:a16="http://schemas.microsoft.com/office/drawing/2014/main" id="{00000000-0008-0000-2000-00008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5" name="167 CuadroTexto">
          <a:extLst>
            <a:ext uri="{FF2B5EF4-FFF2-40B4-BE49-F238E27FC236}">
              <a16:creationId xmlns:a16="http://schemas.microsoft.com/office/drawing/2014/main" id="{00000000-0008-0000-2000-00008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6" name="168 CuadroTexto">
          <a:extLst>
            <a:ext uri="{FF2B5EF4-FFF2-40B4-BE49-F238E27FC236}">
              <a16:creationId xmlns:a16="http://schemas.microsoft.com/office/drawing/2014/main" id="{00000000-0008-0000-2000-00008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7" name="169 CuadroTexto">
          <a:extLst>
            <a:ext uri="{FF2B5EF4-FFF2-40B4-BE49-F238E27FC236}">
              <a16:creationId xmlns:a16="http://schemas.microsoft.com/office/drawing/2014/main" id="{00000000-0008-0000-2000-00008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8" name="170 CuadroTexto">
          <a:extLst>
            <a:ext uri="{FF2B5EF4-FFF2-40B4-BE49-F238E27FC236}">
              <a16:creationId xmlns:a16="http://schemas.microsoft.com/office/drawing/2014/main" id="{00000000-0008-0000-2000-00008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9" name="171 CuadroTexto">
          <a:extLst>
            <a:ext uri="{FF2B5EF4-FFF2-40B4-BE49-F238E27FC236}">
              <a16:creationId xmlns:a16="http://schemas.microsoft.com/office/drawing/2014/main" id="{00000000-0008-0000-2000-00008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0" name="172 CuadroTexto">
          <a:extLst>
            <a:ext uri="{FF2B5EF4-FFF2-40B4-BE49-F238E27FC236}">
              <a16:creationId xmlns:a16="http://schemas.microsoft.com/office/drawing/2014/main" id="{00000000-0008-0000-2000-00008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1" name="173 CuadroTexto">
          <a:extLst>
            <a:ext uri="{FF2B5EF4-FFF2-40B4-BE49-F238E27FC236}">
              <a16:creationId xmlns:a16="http://schemas.microsoft.com/office/drawing/2014/main" id="{00000000-0008-0000-2000-00008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2" name="174 CuadroTexto">
          <a:extLst>
            <a:ext uri="{FF2B5EF4-FFF2-40B4-BE49-F238E27FC236}">
              <a16:creationId xmlns:a16="http://schemas.microsoft.com/office/drawing/2014/main" id="{00000000-0008-0000-2000-00008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3" name="175 CuadroTexto">
          <a:extLst>
            <a:ext uri="{FF2B5EF4-FFF2-40B4-BE49-F238E27FC236}">
              <a16:creationId xmlns:a16="http://schemas.microsoft.com/office/drawing/2014/main" id="{00000000-0008-0000-2000-00008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4" name="176 CuadroTexto">
          <a:extLst>
            <a:ext uri="{FF2B5EF4-FFF2-40B4-BE49-F238E27FC236}">
              <a16:creationId xmlns:a16="http://schemas.microsoft.com/office/drawing/2014/main" id="{00000000-0008-0000-2000-00008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5" name="177 CuadroTexto">
          <a:extLst>
            <a:ext uri="{FF2B5EF4-FFF2-40B4-BE49-F238E27FC236}">
              <a16:creationId xmlns:a16="http://schemas.microsoft.com/office/drawing/2014/main" id="{00000000-0008-0000-2000-00008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6" name="178 CuadroTexto">
          <a:extLst>
            <a:ext uri="{FF2B5EF4-FFF2-40B4-BE49-F238E27FC236}">
              <a16:creationId xmlns:a16="http://schemas.microsoft.com/office/drawing/2014/main" id="{00000000-0008-0000-2000-00008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7" name="179 CuadroTexto">
          <a:extLst>
            <a:ext uri="{FF2B5EF4-FFF2-40B4-BE49-F238E27FC236}">
              <a16:creationId xmlns:a16="http://schemas.microsoft.com/office/drawing/2014/main" id="{00000000-0008-0000-2000-00008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8" name="180 CuadroTexto">
          <a:extLst>
            <a:ext uri="{FF2B5EF4-FFF2-40B4-BE49-F238E27FC236}">
              <a16:creationId xmlns:a16="http://schemas.microsoft.com/office/drawing/2014/main" id="{00000000-0008-0000-2000-00009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9" name="181 CuadroTexto">
          <a:extLst>
            <a:ext uri="{FF2B5EF4-FFF2-40B4-BE49-F238E27FC236}">
              <a16:creationId xmlns:a16="http://schemas.microsoft.com/office/drawing/2014/main" id="{00000000-0008-0000-2000-00009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0" name="182 CuadroTexto">
          <a:extLst>
            <a:ext uri="{FF2B5EF4-FFF2-40B4-BE49-F238E27FC236}">
              <a16:creationId xmlns:a16="http://schemas.microsoft.com/office/drawing/2014/main" id="{00000000-0008-0000-2000-00009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1" name="183 CuadroTexto">
          <a:extLst>
            <a:ext uri="{FF2B5EF4-FFF2-40B4-BE49-F238E27FC236}">
              <a16:creationId xmlns:a16="http://schemas.microsoft.com/office/drawing/2014/main" id="{00000000-0008-0000-2000-00009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2" name="184 CuadroTexto">
          <a:extLst>
            <a:ext uri="{FF2B5EF4-FFF2-40B4-BE49-F238E27FC236}">
              <a16:creationId xmlns:a16="http://schemas.microsoft.com/office/drawing/2014/main" id="{00000000-0008-0000-2000-00009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3" name="185 CuadroTexto">
          <a:extLst>
            <a:ext uri="{FF2B5EF4-FFF2-40B4-BE49-F238E27FC236}">
              <a16:creationId xmlns:a16="http://schemas.microsoft.com/office/drawing/2014/main" id="{00000000-0008-0000-2000-00009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4" name="186 CuadroTexto">
          <a:extLst>
            <a:ext uri="{FF2B5EF4-FFF2-40B4-BE49-F238E27FC236}">
              <a16:creationId xmlns:a16="http://schemas.microsoft.com/office/drawing/2014/main" id="{00000000-0008-0000-2000-00009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5" name="187 CuadroTexto">
          <a:extLst>
            <a:ext uri="{FF2B5EF4-FFF2-40B4-BE49-F238E27FC236}">
              <a16:creationId xmlns:a16="http://schemas.microsoft.com/office/drawing/2014/main" id="{00000000-0008-0000-2000-00009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6" name="188 CuadroTexto">
          <a:extLst>
            <a:ext uri="{FF2B5EF4-FFF2-40B4-BE49-F238E27FC236}">
              <a16:creationId xmlns:a16="http://schemas.microsoft.com/office/drawing/2014/main" id="{00000000-0008-0000-2000-00009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7" name="189 CuadroTexto">
          <a:extLst>
            <a:ext uri="{FF2B5EF4-FFF2-40B4-BE49-F238E27FC236}">
              <a16:creationId xmlns:a16="http://schemas.microsoft.com/office/drawing/2014/main" id="{00000000-0008-0000-2000-00009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8" name="190 CuadroTexto">
          <a:extLst>
            <a:ext uri="{FF2B5EF4-FFF2-40B4-BE49-F238E27FC236}">
              <a16:creationId xmlns:a16="http://schemas.microsoft.com/office/drawing/2014/main" id="{00000000-0008-0000-2000-00009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9" name="191 CuadroTexto">
          <a:extLst>
            <a:ext uri="{FF2B5EF4-FFF2-40B4-BE49-F238E27FC236}">
              <a16:creationId xmlns:a16="http://schemas.microsoft.com/office/drawing/2014/main" id="{00000000-0008-0000-2000-00009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0" name="192 CuadroTexto">
          <a:extLst>
            <a:ext uri="{FF2B5EF4-FFF2-40B4-BE49-F238E27FC236}">
              <a16:creationId xmlns:a16="http://schemas.microsoft.com/office/drawing/2014/main" id="{00000000-0008-0000-2000-00009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1" name="193 CuadroTexto">
          <a:extLst>
            <a:ext uri="{FF2B5EF4-FFF2-40B4-BE49-F238E27FC236}">
              <a16:creationId xmlns:a16="http://schemas.microsoft.com/office/drawing/2014/main" id="{00000000-0008-0000-2000-00009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2" name="194 CuadroTexto">
          <a:extLst>
            <a:ext uri="{FF2B5EF4-FFF2-40B4-BE49-F238E27FC236}">
              <a16:creationId xmlns:a16="http://schemas.microsoft.com/office/drawing/2014/main" id="{00000000-0008-0000-2000-00009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3" name="195 CuadroTexto">
          <a:extLst>
            <a:ext uri="{FF2B5EF4-FFF2-40B4-BE49-F238E27FC236}">
              <a16:creationId xmlns:a16="http://schemas.microsoft.com/office/drawing/2014/main" id="{00000000-0008-0000-2000-00009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4" name="196 CuadroTexto">
          <a:extLst>
            <a:ext uri="{FF2B5EF4-FFF2-40B4-BE49-F238E27FC236}">
              <a16:creationId xmlns:a16="http://schemas.microsoft.com/office/drawing/2014/main" id="{00000000-0008-0000-2000-0000A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5" name="197 CuadroTexto">
          <a:extLst>
            <a:ext uri="{FF2B5EF4-FFF2-40B4-BE49-F238E27FC236}">
              <a16:creationId xmlns:a16="http://schemas.microsoft.com/office/drawing/2014/main" id="{00000000-0008-0000-2000-0000A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6" name="198 CuadroTexto">
          <a:extLst>
            <a:ext uri="{FF2B5EF4-FFF2-40B4-BE49-F238E27FC236}">
              <a16:creationId xmlns:a16="http://schemas.microsoft.com/office/drawing/2014/main" id="{00000000-0008-0000-2000-0000A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7" name="199 CuadroTexto">
          <a:extLst>
            <a:ext uri="{FF2B5EF4-FFF2-40B4-BE49-F238E27FC236}">
              <a16:creationId xmlns:a16="http://schemas.microsoft.com/office/drawing/2014/main" id="{00000000-0008-0000-2000-0000A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8" name="200 CuadroTexto">
          <a:extLst>
            <a:ext uri="{FF2B5EF4-FFF2-40B4-BE49-F238E27FC236}">
              <a16:creationId xmlns:a16="http://schemas.microsoft.com/office/drawing/2014/main" id="{00000000-0008-0000-2000-0000A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9" name="201 CuadroTexto">
          <a:extLst>
            <a:ext uri="{FF2B5EF4-FFF2-40B4-BE49-F238E27FC236}">
              <a16:creationId xmlns:a16="http://schemas.microsoft.com/office/drawing/2014/main" id="{00000000-0008-0000-2000-0000A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0" name="202 CuadroTexto">
          <a:extLst>
            <a:ext uri="{FF2B5EF4-FFF2-40B4-BE49-F238E27FC236}">
              <a16:creationId xmlns:a16="http://schemas.microsoft.com/office/drawing/2014/main" id="{00000000-0008-0000-2000-0000A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1" name="203 CuadroTexto">
          <a:extLst>
            <a:ext uri="{FF2B5EF4-FFF2-40B4-BE49-F238E27FC236}">
              <a16:creationId xmlns:a16="http://schemas.microsoft.com/office/drawing/2014/main" id="{00000000-0008-0000-2000-0000A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2" name="204 CuadroTexto">
          <a:extLst>
            <a:ext uri="{FF2B5EF4-FFF2-40B4-BE49-F238E27FC236}">
              <a16:creationId xmlns:a16="http://schemas.microsoft.com/office/drawing/2014/main" id="{00000000-0008-0000-2000-0000A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3" name="205 CuadroTexto">
          <a:extLst>
            <a:ext uri="{FF2B5EF4-FFF2-40B4-BE49-F238E27FC236}">
              <a16:creationId xmlns:a16="http://schemas.microsoft.com/office/drawing/2014/main" id="{00000000-0008-0000-2000-0000A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4" name="206 CuadroTexto">
          <a:extLst>
            <a:ext uri="{FF2B5EF4-FFF2-40B4-BE49-F238E27FC236}">
              <a16:creationId xmlns:a16="http://schemas.microsoft.com/office/drawing/2014/main" id="{00000000-0008-0000-2000-0000A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5" name="207 CuadroTexto">
          <a:extLst>
            <a:ext uri="{FF2B5EF4-FFF2-40B4-BE49-F238E27FC236}">
              <a16:creationId xmlns:a16="http://schemas.microsoft.com/office/drawing/2014/main" id="{00000000-0008-0000-2000-0000A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6" name="208 CuadroTexto">
          <a:extLst>
            <a:ext uri="{FF2B5EF4-FFF2-40B4-BE49-F238E27FC236}">
              <a16:creationId xmlns:a16="http://schemas.microsoft.com/office/drawing/2014/main" id="{00000000-0008-0000-2000-0000A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7" name="209 CuadroTexto">
          <a:extLst>
            <a:ext uri="{FF2B5EF4-FFF2-40B4-BE49-F238E27FC236}">
              <a16:creationId xmlns:a16="http://schemas.microsoft.com/office/drawing/2014/main" id="{00000000-0008-0000-2000-0000A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8" name="210 CuadroTexto">
          <a:extLst>
            <a:ext uri="{FF2B5EF4-FFF2-40B4-BE49-F238E27FC236}">
              <a16:creationId xmlns:a16="http://schemas.microsoft.com/office/drawing/2014/main" id="{00000000-0008-0000-2000-0000A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9" name="211 CuadroTexto">
          <a:extLst>
            <a:ext uri="{FF2B5EF4-FFF2-40B4-BE49-F238E27FC236}">
              <a16:creationId xmlns:a16="http://schemas.microsoft.com/office/drawing/2014/main" id="{00000000-0008-0000-2000-0000A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0" name="212 CuadroTexto">
          <a:extLst>
            <a:ext uri="{FF2B5EF4-FFF2-40B4-BE49-F238E27FC236}">
              <a16:creationId xmlns:a16="http://schemas.microsoft.com/office/drawing/2014/main" id="{00000000-0008-0000-2000-0000B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1" name="213 CuadroTexto">
          <a:extLst>
            <a:ext uri="{FF2B5EF4-FFF2-40B4-BE49-F238E27FC236}">
              <a16:creationId xmlns:a16="http://schemas.microsoft.com/office/drawing/2014/main" id="{00000000-0008-0000-2000-0000B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2" name="214 CuadroTexto">
          <a:extLst>
            <a:ext uri="{FF2B5EF4-FFF2-40B4-BE49-F238E27FC236}">
              <a16:creationId xmlns:a16="http://schemas.microsoft.com/office/drawing/2014/main" id="{00000000-0008-0000-2000-0000B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3" name="215 CuadroTexto">
          <a:extLst>
            <a:ext uri="{FF2B5EF4-FFF2-40B4-BE49-F238E27FC236}">
              <a16:creationId xmlns:a16="http://schemas.microsoft.com/office/drawing/2014/main" id="{00000000-0008-0000-2000-0000B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4" name="216 CuadroTexto">
          <a:extLst>
            <a:ext uri="{FF2B5EF4-FFF2-40B4-BE49-F238E27FC236}">
              <a16:creationId xmlns:a16="http://schemas.microsoft.com/office/drawing/2014/main" id="{00000000-0008-0000-2000-0000B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5" name="217 CuadroTexto">
          <a:extLst>
            <a:ext uri="{FF2B5EF4-FFF2-40B4-BE49-F238E27FC236}">
              <a16:creationId xmlns:a16="http://schemas.microsoft.com/office/drawing/2014/main" id="{00000000-0008-0000-2000-0000B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6" name="218 CuadroTexto">
          <a:extLst>
            <a:ext uri="{FF2B5EF4-FFF2-40B4-BE49-F238E27FC236}">
              <a16:creationId xmlns:a16="http://schemas.microsoft.com/office/drawing/2014/main" id="{00000000-0008-0000-2000-0000B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7" name="219 CuadroTexto">
          <a:extLst>
            <a:ext uri="{FF2B5EF4-FFF2-40B4-BE49-F238E27FC236}">
              <a16:creationId xmlns:a16="http://schemas.microsoft.com/office/drawing/2014/main" id="{00000000-0008-0000-2000-0000B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8" name="220 CuadroTexto">
          <a:extLst>
            <a:ext uri="{FF2B5EF4-FFF2-40B4-BE49-F238E27FC236}">
              <a16:creationId xmlns:a16="http://schemas.microsoft.com/office/drawing/2014/main" id="{00000000-0008-0000-2000-0000B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9" name="221 CuadroTexto">
          <a:extLst>
            <a:ext uri="{FF2B5EF4-FFF2-40B4-BE49-F238E27FC236}">
              <a16:creationId xmlns:a16="http://schemas.microsoft.com/office/drawing/2014/main" id="{00000000-0008-0000-2000-0000B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0" name="222 CuadroTexto">
          <a:extLst>
            <a:ext uri="{FF2B5EF4-FFF2-40B4-BE49-F238E27FC236}">
              <a16:creationId xmlns:a16="http://schemas.microsoft.com/office/drawing/2014/main" id="{00000000-0008-0000-2000-0000B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1" name="223 CuadroTexto">
          <a:extLst>
            <a:ext uri="{FF2B5EF4-FFF2-40B4-BE49-F238E27FC236}">
              <a16:creationId xmlns:a16="http://schemas.microsoft.com/office/drawing/2014/main" id="{00000000-0008-0000-2000-0000B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2" name="224 CuadroTexto">
          <a:extLst>
            <a:ext uri="{FF2B5EF4-FFF2-40B4-BE49-F238E27FC236}">
              <a16:creationId xmlns:a16="http://schemas.microsoft.com/office/drawing/2014/main" id="{00000000-0008-0000-2000-0000B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3" name="225 CuadroTexto">
          <a:extLst>
            <a:ext uri="{FF2B5EF4-FFF2-40B4-BE49-F238E27FC236}">
              <a16:creationId xmlns:a16="http://schemas.microsoft.com/office/drawing/2014/main" id="{00000000-0008-0000-2000-0000B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4" name="226 CuadroTexto">
          <a:extLst>
            <a:ext uri="{FF2B5EF4-FFF2-40B4-BE49-F238E27FC236}">
              <a16:creationId xmlns:a16="http://schemas.microsoft.com/office/drawing/2014/main" id="{00000000-0008-0000-2000-0000B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5" name="227 CuadroTexto">
          <a:extLst>
            <a:ext uri="{FF2B5EF4-FFF2-40B4-BE49-F238E27FC236}">
              <a16:creationId xmlns:a16="http://schemas.microsoft.com/office/drawing/2014/main" id="{00000000-0008-0000-2000-0000B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6" name="228 CuadroTexto">
          <a:extLst>
            <a:ext uri="{FF2B5EF4-FFF2-40B4-BE49-F238E27FC236}">
              <a16:creationId xmlns:a16="http://schemas.microsoft.com/office/drawing/2014/main" id="{00000000-0008-0000-2000-0000C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7" name="229 CuadroTexto">
          <a:extLst>
            <a:ext uri="{FF2B5EF4-FFF2-40B4-BE49-F238E27FC236}">
              <a16:creationId xmlns:a16="http://schemas.microsoft.com/office/drawing/2014/main" id="{00000000-0008-0000-2000-0000C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8" name="230 CuadroTexto">
          <a:extLst>
            <a:ext uri="{FF2B5EF4-FFF2-40B4-BE49-F238E27FC236}">
              <a16:creationId xmlns:a16="http://schemas.microsoft.com/office/drawing/2014/main" id="{00000000-0008-0000-2000-0000C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9" name="231 CuadroTexto">
          <a:extLst>
            <a:ext uri="{FF2B5EF4-FFF2-40B4-BE49-F238E27FC236}">
              <a16:creationId xmlns:a16="http://schemas.microsoft.com/office/drawing/2014/main" id="{00000000-0008-0000-2000-0000C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0" name="232 CuadroTexto">
          <a:extLst>
            <a:ext uri="{FF2B5EF4-FFF2-40B4-BE49-F238E27FC236}">
              <a16:creationId xmlns:a16="http://schemas.microsoft.com/office/drawing/2014/main" id="{00000000-0008-0000-2000-0000C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1" name="233 CuadroTexto">
          <a:extLst>
            <a:ext uri="{FF2B5EF4-FFF2-40B4-BE49-F238E27FC236}">
              <a16:creationId xmlns:a16="http://schemas.microsoft.com/office/drawing/2014/main" id="{00000000-0008-0000-2000-0000C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2" name="234 CuadroTexto">
          <a:extLst>
            <a:ext uri="{FF2B5EF4-FFF2-40B4-BE49-F238E27FC236}">
              <a16:creationId xmlns:a16="http://schemas.microsoft.com/office/drawing/2014/main" id="{00000000-0008-0000-2000-0000C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3" name="235 CuadroTexto">
          <a:extLst>
            <a:ext uri="{FF2B5EF4-FFF2-40B4-BE49-F238E27FC236}">
              <a16:creationId xmlns:a16="http://schemas.microsoft.com/office/drawing/2014/main" id="{00000000-0008-0000-2000-0000C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4" name="236 CuadroTexto">
          <a:extLst>
            <a:ext uri="{FF2B5EF4-FFF2-40B4-BE49-F238E27FC236}">
              <a16:creationId xmlns:a16="http://schemas.microsoft.com/office/drawing/2014/main" id="{00000000-0008-0000-2000-0000C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5" name="237 CuadroTexto">
          <a:extLst>
            <a:ext uri="{FF2B5EF4-FFF2-40B4-BE49-F238E27FC236}">
              <a16:creationId xmlns:a16="http://schemas.microsoft.com/office/drawing/2014/main" id="{00000000-0008-0000-2000-0000C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6" name="238 CuadroTexto">
          <a:extLst>
            <a:ext uri="{FF2B5EF4-FFF2-40B4-BE49-F238E27FC236}">
              <a16:creationId xmlns:a16="http://schemas.microsoft.com/office/drawing/2014/main" id="{00000000-0008-0000-2000-0000C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7" name="239 CuadroTexto">
          <a:extLst>
            <a:ext uri="{FF2B5EF4-FFF2-40B4-BE49-F238E27FC236}">
              <a16:creationId xmlns:a16="http://schemas.microsoft.com/office/drawing/2014/main" id="{00000000-0008-0000-2000-0000C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8" name="240 CuadroTexto">
          <a:extLst>
            <a:ext uri="{FF2B5EF4-FFF2-40B4-BE49-F238E27FC236}">
              <a16:creationId xmlns:a16="http://schemas.microsoft.com/office/drawing/2014/main" id="{00000000-0008-0000-2000-0000C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9" name="241 CuadroTexto">
          <a:extLst>
            <a:ext uri="{FF2B5EF4-FFF2-40B4-BE49-F238E27FC236}">
              <a16:creationId xmlns:a16="http://schemas.microsoft.com/office/drawing/2014/main" id="{00000000-0008-0000-2000-0000C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0" name="242 CuadroTexto">
          <a:extLst>
            <a:ext uri="{FF2B5EF4-FFF2-40B4-BE49-F238E27FC236}">
              <a16:creationId xmlns:a16="http://schemas.microsoft.com/office/drawing/2014/main" id="{00000000-0008-0000-2000-0000C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1" name="243 CuadroTexto">
          <a:extLst>
            <a:ext uri="{FF2B5EF4-FFF2-40B4-BE49-F238E27FC236}">
              <a16:creationId xmlns:a16="http://schemas.microsoft.com/office/drawing/2014/main" id="{00000000-0008-0000-2000-0000C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2" name="244 CuadroTexto">
          <a:extLst>
            <a:ext uri="{FF2B5EF4-FFF2-40B4-BE49-F238E27FC236}">
              <a16:creationId xmlns:a16="http://schemas.microsoft.com/office/drawing/2014/main" id="{00000000-0008-0000-2000-0000D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3" name="245 CuadroTexto">
          <a:extLst>
            <a:ext uri="{FF2B5EF4-FFF2-40B4-BE49-F238E27FC236}">
              <a16:creationId xmlns:a16="http://schemas.microsoft.com/office/drawing/2014/main" id="{00000000-0008-0000-2000-0000D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4" name="246 CuadroTexto">
          <a:extLst>
            <a:ext uri="{FF2B5EF4-FFF2-40B4-BE49-F238E27FC236}">
              <a16:creationId xmlns:a16="http://schemas.microsoft.com/office/drawing/2014/main" id="{00000000-0008-0000-2000-0000D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5" name="247 CuadroTexto">
          <a:extLst>
            <a:ext uri="{FF2B5EF4-FFF2-40B4-BE49-F238E27FC236}">
              <a16:creationId xmlns:a16="http://schemas.microsoft.com/office/drawing/2014/main" id="{00000000-0008-0000-2000-0000D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6" name="248 CuadroTexto">
          <a:extLst>
            <a:ext uri="{FF2B5EF4-FFF2-40B4-BE49-F238E27FC236}">
              <a16:creationId xmlns:a16="http://schemas.microsoft.com/office/drawing/2014/main" id="{00000000-0008-0000-2000-0000D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7" name="249 CuadroTexto">
          <a:extLst>
            <a:ext uri="{FF2B5EF4-FFF2-40B4-BE49-F238E27FC236}">
              <a16:creationId xmlns:a16="http://schemas.microsoft.com/office/drawing/2014/main" id="{00000000-0008-0000-2000-0000D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8" name="250 CuadroTexto">
          <a:extLst>
            <a:ext uri="{FF2B5EF4-FFF2-40B4-BE49-F238E27FC236}">
              <a16:creationId xmlns:a16="http://schemas.microsoft.com/office/drawing/2014/main" id="{00000000-0008-0000-2000-0000D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9" name="251 CuadroTexto">
          <a:extLst>
            <a:ext uri="{FF2B5EF4-FFF2-40B4-BE49-F238E27FC236}">
              <a16:creationId xmlns:a16="http://schemas.microsoft.com/office/drawing/2014/main" id="{00000000-0008-0000-2000-0000D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0" name="252 CuadroTexto">
          <a:extLst>
            <a:ext uri="{FF2B5EF4-FFF2-40B4-BE49-F238E27FC236}">
              <a16:creationId xmlns:a16="http://schemas.microsoft.com/office/drawing/2014/main" id="{00000000-0008-0000-2000-0000D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1" name="253 CuadroTexto">
          <a:extLst>
            <a:ext uri="{FF2B5EF4-FFF2-40B4-BE49-F238E27FC236}">
              <a16:creationId xmlns:a16="http://schemas.microsoft.com/office/drawing/2014/main" id="{00000000-0008-0000-2000-0000D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2" name="254 CuadroTexto">
          <a:extLst>
            <a:ext uri="{FF2B5EF4-FFF2-40B4-BE49-F238E27FC236}">
              <a16:creationId xmlns:a16="http://schemas.microsoft.com/office/drawing/2014/main" id="{00000000-0008-0000-2000-0000D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3" name="255 CuadroTexto">
          <a:extLst>
            <a:ext uri="{FF2B5EF4-FFF2-40B4-BE49-F238E27FC236}">
              <a16:creationId xmlns:a16="http://schemas.microsoft.com/office/drawing/2014/main" id="{00000000-0008-0000-2000-0000D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4" name="256 CuadroTexto">
          <a:extLst>
            <a:ext uri="{FF2B5EF4-FFF2-40B4-BE49-F238E27FC236}">
              <a16:creationId xmlns:a16="http://schemas.microsoft.com/office/drawing/2014/main" id="{00000000-0008-0000-2000-0000D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5" name="257 CuadroTexto">
          <a:extLst>
            <a:ext uri="{FF2B5EF4-FFF2-40B4-BE49-F238E27FC236}">
              <a16:creationId xmlns:a16="http://schemas.microsoft.com/office/drawing/2014/main" id="{00000000-0008-0000-2000-0000D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6" name="258 CuadroTexto">
          <a:extLst>
            <a:ext uri="{FF2B5EF4-FFF2-40B4-BE49-F238E27FC236}">
              <a16:creationId xmlns:a16="http://schemas.microsoft.com/office/drawing/2014/main" id="{00000000-0008-0000-2000-0000D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7" name="259 CuadroTexto">
          <a:extLst>
            <a:ext uri="{FF2B5EF4-FFF2-40B4-BE49-F238E27FC236}">
              <a16:creationId xmlns:a16="http://schemas.microsoft.com/office/drawing/2014/main" id="{00000000-0008-0000-2000-0000D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8" name="260 CuadroTexto">
          <a:extLst>
            <a:ext uri="{FF2B5EF4-FFF2-40B4-BE49-F238E27FC236}">
              <a16:creationId xmlns:a16="http://schemas.microsoft.com/office/drawing/2014/main" id="{00000000-0008-0000-2000-0000E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9" name="261 CuadroTexto">
          <a:extLst>
            <a:ext uri="{FF2B5EF4-FFF2-40B4-BE49-F238E27FC236}">
              <a16:creationId xmlns:a16="http://schemas.microsoft.com/office/drawing/2014/main" id="{00000000-0008-0000-2000-0000E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0" name="262 CuadroTexto">
          <a:extLst>
            <a:ext uri="{FF2B5EF4-FFF2-40B4-BE49-F238E27FC236}">
              <a16:creationId xmlns:a16="http://schemas.microsoft.com/office/drawing/2014/main" id="{00000000-0008-0000-2000-0000E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1" name="263 CuadroTexto">
          <a:extLst>
            <a:ext uri="{FF2B5EF4-FFF2-40B4-BE49-F238E27FC236}">
              <a16:creationId xmlns:a16="http://schemas.microsoft.com/office/drawing/2014/main" id="{00000000-0008-0000-2000-0000E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2" name="264 CuadroTexto">
          <a:extLst>
            <a:ext uri="{FF2B5EF4-FFF2-40B4-BE49-F238E27FC236}">
              <a16:creationId xmlns:a16="http://schemas.microsoft.com/office/drawing/2014/main" id="{00000000-0008-0000-2000-0000E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3" name="265 CuadroTexto">
          <a:extLst>
            <a:ext uri="{FF2B5EF4-FFF2-40B4-BE49-F238E27FC236}">
              <a16:creationId xmlns:a16="http://schemas.microsoft.com/office/drawing/2014/main" id="{00000000-0008-0000-2000-0000E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4" name="266 CuadroTexto">
          <a:extLst>
            <a:ext uri="{FF2B5EF4-FFF2-40B4-BE49-F238E27FC236}">
              <a16:creationId xmlns:a16="http://schemas.microsoft.com/office/drawing/2014/main" id="{00000000-0008-0000-2000-0000E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5" name="267 CuadroTexto">
          <a:extLst>
            <a:ext uri="{FF2B5EF4-FFF2-40B4-BE49-F238E27FC236}">
              <a16:creationId xmlns:a16="http://schemas.microsoft.com/office/drawing/2014/main" id="{00000000-0008-0000-2000-0000E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536" name="268 CuadroTexto">
          <a:extLst>
            <a:ext uri="{FF2B5EF4-FFF2-40B4-BE49-F238E27FC236}">
              <a16:creationId xmlns:a16="http://schemas.microsoft.com/office/drawing/2014/main" id="{00000000-0008-0000-2000-0000E8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37" name="269 CuadroTexto">
          <a:extLst>
            <a:ext uri="{FF2B5EF4-FFF2-40B4-BE49-F238E27FC236}">
              <a16:creationId xmlns:a16="http://schemas.microsoft.com/office/drawing/2014/main" id="{00000000-0008-0000-2000-0000E9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38" name="270 CuadroTexto">
          <a:extLst>
            <a:ext uri="{FF2B5EF4-FFF2-40B4-BE49-F238E27FC236}">
              <a16:creationId xmlns:a16="http://schemas.microsoft.com/office/drawing/2014/main" id="{00000000-0008-0000-2000-0000EA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39" name="271 CuadroTexto">
          <a:extLst>
            <a:ext uri="{FF2B5EF4-FFF2-40B4-BE49-F238E27FC236}">
              <a16:creationId xmlns:a16="http://schemas.microsoft.com/office/drawing/2014/main" id="{00000000-0008-0000-2000-0000EB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0" name="272 CuadroTexto">
          <a:extLst>
            <a:ext uri="{FF2B5EF4-FFF2-40B4-BE49-F238E27FC236}">
              <a16:creationId xmlns:a16="http://schemas.microsoft.com/office/drawing/2014/main" id="{00000000-0008-0000-2000-0000EC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1" name="273 CuadroTexto">
          <a:extLst>
            <a:ext uri="{FF2B5EF4-FFF2-40B4-BE49-F238E27FC236}">
              <a16:creationId xmlns:a16="http://schemas.microsoft.com/office/drawing/2014/main" id="{00000000-0008-0000-2000-0000ED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2" name="274 CuadroTexto">
          <a:extLst>
            <a:ext uri="{FF2B5EF4-FFF2-40B4-BE49-F238E27FC236}">
              <a16:creationId xmlns:a16="http://schemas.microsoft.com/office/drawing/2014/main" id="{00000000-0008-0000-2000-0000EE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3" name="275 CuadroTexto">
          <a:extLst>
            <a:ext uri="{FF2B5EF4-FFF2-40B4-BE49-F238E27FC236}">
              <a16:creationId xmlns:a16="http://schemas.microsoft.com/office/drawing/2014/main" id="{00000000-0008-0000-2000-0000EF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4" name="276 CuadroTexto">
          <a:extLst>
            <a:ext uri="{FF2B5EF4-FFF2-40B4-BE49-F238E27FC236}">
              <a16:creationId xmlns:a16="http://schemas.microsoft.com/office/drawing/2014/main" id="{00000000-0008-0000-2000-0000F0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5" name="277 CuadroTexto">
          <a:extLst>
            <a:ext uri="{FF2B5EF4-FFF2-40B4-BE49-F238E27FC236}">
              <a16:creationId xmlns:a16="http://schemas.microsoft.com/office/drawing/2014/main" id="{00000000-0008-0000-2000-0000F1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6" name="278 CuadroTexto">
          <a:extLst>
            <a:ext uri="{FF2B5EF4-FFF2-40B4-BE49-F238E27FC236}">
              <a16:creationId xmlns:a16="http://schemas.microsoft.com/office/drawing/2014/main" id="{00000000-0008-0000-2000-0000F2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7" name="279 CuadroTexto">
          <a:extLst>
            <a:ext uri="{FF2B5EF4-FFF2-40B4-BE49-F238E27FC236}">
              <a16:creationId xmlns:a16="http://schemas.microsoft.com/office/drawing/2014/main" id="{00000000-0008-0000-2000-0000F3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8" name="280 CuadroTexto">
          <a:extLst>
            <a:ext uri="{FF2B5EF4-FFF2-40B4-BE49-F238E27FC236}">
              <a16:creationId xmlns:a16="http://schemas.microsoft.com/office/drawing/2014/main" id="{00000000-0008-0000-2000-0000F4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9" name="281 CuadroTexto">
          <a:extLst>
            <a:ext uri="{FF2B5EF4-FFF2-40B4-BE49-F238E27FC236}">
              <a16:creationId xmlns:a16="http://schemas.microsoft.com/office/drawing/2014/main" id="{00000000-0008-0000-2000-0000F5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50" name="282 CuadroTexto">
          <a:extLst>
            <a:ext uri="{FF2B5EF4-FFF2-40B4-BE49-F238E27FC236}">
              <a16:creationId xmlns:a16="http://schemas.microsoft.com/office/drawing/2014/main" id="{00000000-0008-0000-2000-0000F6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51" name="283 CuadroTexto">
          <a:extLst>
            <a:ext uri="{FF2B5EF4-FFF2-40B4-BE49-F238E27FC236}">
              <a16:creationId xmlns:a16="http://schemas.microsoft.com/office/drawing/2014/main" id="{00000000-0008-0000-2000-0000F7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52" name="284 CuadroTexto">
          <a:extLst>
            <a:ext uri="{FF2B5EF4-FFF2-40B4-BE49-F238E27FC236}">
              <a16:creationId xmlns:a16="http://schemas.microsoft.com/office/drawing/2014/main" id="{00000000-0008-0000-2000-0000F8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553" name="285 CuadroTexto">
          <a:extLst>
            <a:ext uri="{FF2B5EF4-FFF2-40B4-BE49-F238E27FC236}">
              <a16:creationId xmlns:a16="http://schemas.microsoft.com/office/drawing/2014/main" id="{00000000-0008-0000-2000-0000F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4" name="286 CuadroTexto">
          <a:extLst>
            <a:ext uri="{FF2B5EF4-FFF2-40B4-BE49-F238E27FC236}">
              <a16:creationId xmlns:a16="http://schemas.microsoft.com/office/drawing/2014/main" id="{00000000-0008-0000-2000-0000F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5" name="287 CuadroTexto">
          <a:extLst>
            <a:ext uri="{FF2B5EF4-FFF2-40B4-BE49-F238E27FC236}">
              <a16:creationId xmlns:a16="http://schemas.microsoft.com/office/drawing/2014/main" id="{00000000-0008-0000-2000-0000F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6" name="288 CuadroTexto">
          <a:extLst>
            <a:ext uri="{FF2B5EF4-FFF2-40B4-BE49-F238E27FC236}">
              <a16:creationId xmlns:a16="http://schemas.microsoft.com/office/drawing/2014/main" id="{00000000-0008-0000-2000-0000F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7" name="289 CuadroTexto">
          <a:extLst>
            <a:ext uri="{FF2B5EF4-FFF2-40B4-BE49-F238E27FC236}">
              <a16:creationId xmlns:a16="http://schemas.microsoft.com/office/drawing/2014/main" id="{00000000-0008-0000-2000-0000F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8" name="290 CuadroTexto">
          <a:extLst>
            <a:ext uri="{FF2B5EF4-FFF2-40B4-BE49-F238E27FC236}">
              <a16:creationId xmlns:a16="http://schemas.microsoft.com/office/drawing/2014/main" id="{00000000-0008-0000-2000-0000F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9" name="291 CuadroTexto">
          <a:extLst>
            <a:ext uri="{FF2B5EF4-FFF2-40B4-BE49-F238E27FC236}">
              <a16:creationId xmlns:a16="http://schemas.microsoft.com/office/drawing/2014/main" id="{00000000-0008-0000-2000-0000F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0" name="292 CuadroTexto">
          <a:extLst>
            <a:ext uri="{FF2B5EF4-FFF2-40B4-BE49-F238E27FC236}">
              <a16:creationId xmlns:a16="http://schemas.microsoft.com/office/drawing/2014/main" id="{00000000-0008-0000-2000-00000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1" name="293 CuadroTexto">
          <a:extLst>
            <a:ext uri="{FF2B5EF4-FFF2-40B4-BE49-F238E27FC236}">
              <a16:creationId xmlns:a16="http://schemas.microsoft.com/office/drawing/2014/main" id="{00000000-0008-0000-2000-00000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2" name="294 CuadroTexto">
          <a:extLst>
            <a:ext uri="{FF2B5EF4-FFF2-40B4-BE49-F238E27FC236}">
              <a16:creationId xmlns:a16="http://schemas.microsoft.com/office/drawing/2014/main" id="{00000000-0008-0000-2000-00000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3" name="295 CuadroTexto">
          <a:extLst>
            <a:ext uri="{FF2B5EF4-FFF2-40B4-BE49-F238E27FC236}">
              <a16:creationId xmlns:a16="http://schemas.microsoft.com/office/drawing/2014/main" id="{00000000-0008-0000-2000-00000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4" name="296 CuadroTexto">
          <a:extLst>
            <a:ext uri="{FF2B5EF4-FFF2-40B4-BE49-F238E27FC236}">
              <a16:creationId xmlns:a16="http://schemas.microsoft.com/office/drawing/2014/main" id="{00000000-0008-0000-2000-00000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5" name="1 CuadroTexto">
          <a:extLst>
            <a:ext uri="{FF2B5EF4-FFF2-40B4-BE49-F238E27FC236}">
              <a16:creationId xmlns:a16="http://schemas.microsoft.com/office/drawing/2014/main" id="{00000000-0008-0000-2000-00000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6" name="2 CuadroTexto">
          <a:extLst>
            <a:ext uri="{FF2B5EF4-FFF2-40B4-BE49-F238E27FC236}">
              <a16:creationId xmlns:a16="http://schemas.microsoft.com/office/drawing/2014/main" id="{00000000-0008-0000-2000-00000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7" name="3 CuadroTexto">
          <a:extLst>
            <a:ext uri="{FF2B5EF4-FFF2-40B4-BE49-F238E27FC236}">
              <a16:creationId xmlns:a16="http://schemas.microsoft.com/office/drawing/2014/main" id="{00000000-0008-0000-2000-00000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8" name="4 CuadroTexto">
          <a:extLst>
            <a:ext uri="{FF2B5EF4-FFF2-40B4-BE49-F238E27FC236}">
              <a16:creationId xmlns:a16="http://schemas.microsoft.com/office/drawing/2014/main" id="{00000000-0008-0000-2000-00000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9" name="5 CuadroTexto">
          <a:extLst>
            <a:ext uri="{FF2B5EF4-FFF2-40B4-BE49-F238E27FC236}">
              <a16:creationId xmlns:a16="http://schemas.microsoft.com/office/drawing/2014/main" id="{00000000-0008-0000-2000-00000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0" name="6 CuadroTexto">
          <a:extLst>
            <a:ext uri="{FF2B5EF4-FFF2-40B4-BE49-F238E27FC236}">
              <a16:creationId xmlns:a16="http://schemas.microsoft.com/office/drawing/2014/main" id="{00000000-0008-0000-2000-00000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1" name="7 CuadroTexto">
          <a:extLst>
            <a:ext uri="{FF2B5EF4-FFF2-40B4-BE49-F238E27FC236}">
              <a16:creationId xmlns:a16="http://schemas.microsoft.com/office/drawing/2014/main" id="{00000000-0008-0000-2000-00000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2" name="8 CuadroTexto">
          <a:extLst>
            <a:ext uri="{FF2B5EF4-FFF2-40B4-BE49-F238E27FC236}">
              <a16:creationId xmlns:a16="http://schemas.microsoft.com/office/drawing/2014/main" id="{00000000-0008-0000-2000-00000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3" name="9 CuadroTexto">
          <a:extLst>
            <a:ext uri="{FF2B5EF4-FFF2-40B4-BE49-F238E27FC236}">
              <a16:creationId xmlns:a16="http://schemas.microsoft.com/office/drawing/2014/main" id="{00000000-0008-0000-2000-00000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4" name="10 CuadroTexto">
          <a:extLst>
            <a:ext uri="{FF2B5EF4-FFF2-40B4-BE49-F238E27FC236}">
              <a16:creationId xmlns:a16="http://schemas.microsoft.com/office/drawing/2014/main" id="{00000000-0008-0000-2000-00000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5" name="11 CuadroTexto">
          <a:extLst>
            <a:ext uri="{FF2B5EF4-FFF2-40B4-BE49-F238E27FC236}">
              <a16:creationId xmlns:a16="http://schemas.microsoft.com/office/drawing/2014/main" id="{00000000-0008-0000-2000-00000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6" name="12 CuadroTexto">
          <a:extLst>
            <a:ext uri="{FF2B5EF4-FFF2-40B4-BE49-F238E27FC236}">
              <a16:creationId xmlns:a16="http://schemas.microsoft.com/office/drawing/2014/main" id="{00000000-0008-0000-2000-00001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7" name="13 CuadroTexto">
          <a:extLst>
            <a:ext uri="{FF2B5EF4-FFF2-40B4-BE49-F238E27FC236}">
              <a16:creationId xmlns:a16="http://schemas.microsoft.com/office/drawing/2014/main" id="{00000000-0008-0000-2000-00001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8" name="14 CuadroTexto">
          <a:extLst>
            <a:ext uri="{FF2B5EF4-FFF2-40B4-BE49-F238E27FC236}">
              <a16:creationId xmlns:a16="http://schemas.microsoft.com/office/drawing/2014/main" id="{00000000-0008-0000-2000-00001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9" name="15 CuadroTexto">
          <a:extLst>
            <a:ext uri="{FF2B5EF4-FFF2-40B4-BE49-F238E27FC236}">
              <a16:creationId xmlns:a16="http://schemas.microsoft.com/office/drawing/2014/main" id="{00000000-0008-0000-2000-00001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0" name="16 CuadroTexto">
          <a:extLst>
            <a:ext uri="{FF2B5EF4-FFF2-40B4-BE49-F238E27FC236}">
              <a16:creationId xmlns:a16="http://schemas.microsoft.com/office/drawing/2014/main" id="{00000000-0008-0000-2000-00001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1" name="18 CuadroTexto">
          <a:extLst>
            <a:ext uri="{FF2B5EF4-FFF2-40B4-BE49-F238E27FC236}">
              <a16:creationId xmlns:a16="http://schemas.microsoft.com/office/drawing/2014/main" id="{00000000-0008-0000-2000-00001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2" name="19 CuadroTexto">
          <a:extLst>
            <a:ext uri="{FF2B5EF4-FFF2-40B4-BE49-F238E27FC236}">
              <a16:creationId xmlns:a16="http://schemas.microsoft.com/office/drawing/2014/main" id="{00000000-0008-0000-2000-00001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3" name="20 CuadroTexto">
          <a:extLst>
            <a:ext uri="{FF2B5EF4-FFF2-40B4-BE49-F238E27FC236}">
              <a16:creationId xmlns:a16="http://schemas.microsoft.com/office/drawing/2014/main" id="{00000000-0008-0000-2000-00001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4" name="21 CuadroTexto">
          <a:extLst>
            <a:ext uri="{FF2B5EF4-FFF2-40B4-BE49-F238E27FC236}">
              <a16:creationId xmlns:a16="http://schemas.microsoft.com/office/drawing/2014/main" id="{00000000-0008-0000-2000-00001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5" name="22 CuadroTexto">
          <a:extLst>
            <a:ext uri="{FF2B5EF4-FFF2-40B4-BE49-F238E27FC236}">
              <a16:creationId xmlns:a16="http://schemas.microsoft.com/office/drawing/2014/main" id="{00000000-0008-0000-2000-00001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6" name="23 CuadroTexto">
          <a:extLst>
            <a:ext uri="{FF2B5EF4-FFF2-40B4-BE49-F238E27FC236}">
              <a16:creationId xmlns:a16="http://schemas.microsoft.com/office/drawing/2014/main" id="{00000000-0008-0000-2000-00001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7" name="24 CuadroTexto">
          <a:extLst>
            <a:ext uri="{FF2B5EF4-FFF2-40B4-BE49-F238E27FC236}">
              <a16:creationId xmlns:a16="http://schemas.microsoft.com/office/drawing/2014/main" id="{00000000-0008-0000-2000-00001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8" name="25 CuadroTexto">
          <a:extLst>
            <a:ext uri="{FF2B5EF4-FFF2-40B4-BE49-F238E27FC236}">
              <a16:creationId xmlns:a16="http://schemas.microsoft.com/office/drawing/2014/main" id="{00000000-0008-0000-2000-00001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9" name="26 CuadroTexto">
          <a:extLst>
            <a:ext uri="{FF2B5EF4-FFF2-40B4-BE49-F238E27FC236}">
              <a16:creationId xmlns:a16="http://schemas.microsoft.com/office/drawing/2014/main" id="{00000000-0008-0000-2000-00001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0" name="27 CuadroTexto">
          <a:extLst>
            <a:ext uri="{FF2B5EF4-FFF2-40B4-BE49-F238E27FC236}">
              <a16:creationId xmlns:a16="http://schemas.microsoft.com/office/drawing/2014/main" id="{00000000-0008-0000-2000-00001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1" name="28 CuadroTexto">
          <a:extLst>
            <a:ext uri="{FF2B5EF4-FFF2-40B4-BE49-F238E27FC236}">
              <a16:creationId xmlns:a16="http://schemas.microsoft.com/office/drawing/2014/main" id="{00000000-0008-0000-2000-00001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2" name="29 CuadroTexto">
          <a:extLst>
            <a:ext uri="{FF2B5EF4-FFF2-40B4-BE49-F238E27FC236}">
              <a16:creationId xmlns:a16="http://schemas.microsoft.com/office/drawing/2014/main" id="{00000000-0008-0000-2000-00002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3" name="30 CuadroTexto">
          <a:extLst>
            <a:ext uri="{FF2B5EF4-FFF2-40B4-BE49-F238E27FC236}">
              <a16:creationId xmlns:a16="http://schemas.microsoft.com/office/drawing/2014/main" id="{00000000-0008-0000-2000-00002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4" name="31 CuadroTexto">
          <a:extLst>
            <a:ext uri="{FF2B5EF4-FFF2-40B4-BE49-F238E27FC236}">
              <a16:creationId xmlns:a16="http://schemas.microsoft.com/office/drawing/2014/main" id="{00000000-0008-0000-2000-00002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5" name="32 CuadroTexto">
          <a:extLst>
            <a:ext uri="{FF2B5EF4-FFF2-40B4-BE49-F238E27FC236}">
              <a16:creationId xmlns:a16="http://schemas.microsoft.com/office/drawing/2014/main" id="{00000000-0008-0000-2000-00002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6" name="33 CuadroTexto">
          <a:extLst>
            <a:ext uri="{FF2B5EF4-FFF2-40B4-BE49-F238E27FC236}">
              <a16:creationId xmlns:a16="http://schemas.microsoft.com/office/drawing/2014/main" id="{00000000-0008-0000-2000-00002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7" name="34 CuadroTexto">
          <a:extLst>
            <a:ext uri="{FF2B5EF4-FFF2-40B4-BE49-F238E27FC236}">
              <a16:creationId xmlns:a16="http://schemas.microsoft.com/office/drawing/2014/main" id="{00000000-0008-0000-2000-00002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8" name="35 CuadroTexto">
          <a:extLst>
            <a:ext uri="{FF2B5EF4-FFF2-40B4-BE49-F238E27FC236}">
              <a16:creationId xmlns:a16="http://schemas.microsoft.com/office/drawing/2014/main" id="{00000000-0008-0000-2000-00002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9" name="36 CuadroTexto">
          <a:extLst>
            <a:ext uri="{FF2B5EF4-FFF2-40B4-BE49-F238E27FC236}">
              <a16:creationId xmlns:a16="http://schemas.microsoft.com/office/drawing/2014/main" id="{00000000-0008-0000-2000-00002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0" name="37 CuadroTexto">
          <a:extLst>
            <a:ext uri="{FF2B5EF4-FFF2-40B4-BE49-F238E27FC236}">
              <a16:creationId xmlns:a16="http://schemas.microsoft.com/office/drawing/2014/main" id="{00000000-0008-0000-2000-00002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1" name="38 CuadroTexto">
          <a:extLst>
            <a:ext uri="{FF2B5EF4-FFF2-40B4-BE49-F238E27FC236}">
              <a16:creationId xmlns:a16="http://schemas.microsoft.com/office/drawing/2014/main" id="{00000000-0008-0000-2000-00002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2" name="39 CuadroTexto">
          <a:extLst>
            <a:ext uri="{FF2B5EF4-FFF2-40B4-BE49-F238E27FC236}">
              <a16:creationId xmlns:a16="http://schemas.microsoft.com/office/drawing/2014/main" id="{00000000-0008-0000-2000-00002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3" name="40 CuadroTexto">
          <a:extLst>
            <a:ext uri="{FF2B5EF4-FFF2-40B4-BE49-F238E27FC236}">
              <a16:creationId xmlns:a16="http://schemas.microsoft.com/office/drawing/2014/main" id="{00000000-0008-0000-2000-00002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4" name="41 CuadroTexto">
          <a:extLst>
            <a:ext uri="{FF2B5EF4-FFF2-40B4-BE49-F238E27FC236}">
              <a16:creationId xmlns:a16="http://schemas.microsoft.com/office/drawing/2014/main" id="{00000000-0008-0000-2000-00002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5" name="42 CuadroTexto">
          <a:extLst>
            <a:ext uri="{FF2B5EF4-FFF2-40B4-BE49-F238E27FC236}">
              <a16:creationId xmlns:a16="http://schemas.microsoft.com/office/drawing/2014/main" id="{00000000-0008-0000-2000-00002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6" name="43 CuadroTexto">
          <a:extLst>
            <a:ext uri="{FF2B5EF4-FFF2-40B4-BE49-F238E27FC236}">
              <a16:creationId xmlns:a16="http://schemas.microsoft.com/office/drawing/2014/main" id="{00000000-0008-0000-2000-00002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7" name="44 CuadroTexto">
          <a:extLst>
            <a:ext uri="{FF2B5EF4-FFF2-40B4-BE49-F238E27FC236}">
              <a16:creationId xmlns:a16="http://schemas.microsoft.com/office/drawing/2014/main" id="{00000000-0008-0000-2000-00002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8" name="45 CuadroTexto">
          <a:extLst>
            <a:ext uri="{FF2B5EF4-FFF2-40B4-BE49-F238E27FC236}">
              <a16:creationId xmlns:a16="http://schemas.microsoft.com/office/drawing/2014/main" id="{00000000-0008-0000-2000-00003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9" name="46 CuadroTexto">
          <a:extLst>
            <a:ext uri="{FF2B5EF4-FFF2-40B4-BE49-F238E27FC236}">
              <a16:creationId xmlns:a16="http://schemas.microsoft.com/office/drawing/2014/main" id="{00000000-0008-0000-2000-00003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0" name="47 CuadroTexto">
          <a:extLst>
            <a:ext uri="{FF2B5EF4-FFF2-40B4-BE49-F238E27FC236}">
              <a16:creationId xmlns:a16="http://schemas.microsoft.com/office/drawing/2014/main" id="{00000000-0008-0000-2000-00003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1" name="48 CuadroTexto">
          <a:extLst>
            <a:ext uri="{FF2B5EF4-FFF2-40B4-BE49-F238E27FC236}">
              <a16:creationId xmlns:a16="http://schemas.microsoft.com/office/drawing/2014/main" id="{00000000-0008-0000-2000-00003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2" name="49 CuadroTexto">
          <a:extLst>
            <a:ext uri="{FF2B5EF4-FFF2-40B4-BE49-F238E27FC236}">
              <a16:creationId xmlns:a16="http://schemas.microsoft.com/office/drawing/2014/main" id="{00000000-0008-0000-2000-00003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3" name="50 CuadroTexto">
          <a:extLst>
            <a:ext uri="{FF2B5EF4-FFF2-40B4-BE49-F238E27FC236}">
              <a16:creationId xmlns:a16="http://schemas.microsoft.com/office/drawing/2014/main" id="{00000000-0008-0000-2000-00003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4" name="51 CuadroTexto">
          <a:extLst>
            <a:ext uri="{FF2B5EF4-FFF2-40B4-BE49-F238E27FC236}">
              <a16:creationId xmlns:a16="http://schemas.microsoft.com/office/drawing/2014/main" id="{00000000-0008-0000-2000-00003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5" name="52 CuadroTexto">
          <a:extLst>
            <a:ext uri="{FF2B5EF4-FFF2-40B4-BE49-F238E27FC236}">
              <a16:creationId xmlns:a16="http://schemas.microsoft.com/office/drawing/2014/main" id="{00000000-0008-0000-2000-00003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6" name="53 CuadroTexto">
          <a:extLst>
            <a:ext uri="{FF2B5EF4-FFF2-40B4-BE49-F238E27FC236}">
              <a16:creationId xmlns:a16="http://schemas.microsoft.com/office/drawing/2014/main" id="{00000000-0008-0000-2000-00003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7" name="54 CuadroTexto">
          <a:extLst>
            <a:ext uri="{FF2B5EF4-FFF2-40B4-BE49-F238E27FC236}">
              <a16:creationId xmlns:a16="http://schemas.microsoft.com/office/drawing/2014/main" id="{00000000-0008-0000-2000-00003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8" name="55 CuadroTexto">
          <a:extLst>
            <a:ext uri="{FF2B5EF4-FFF2-40B4-BE49-F238E27FC236}">
              <a16:creationId xmlns:a16="http://schemas.microsoft.com/office/drawing/2014/main" id="{00000000-0008-0000-2000-00003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9" name="56 CuadroTexto">
          <a:extLst>
            <a:ext uri="{FF2B5EF4-FFF2-40B4-BE49-F238E27FC236}">
              <a16:creationId xmlns:a16="http://schemas.microsoft.com/office/drawing/2014/main" id="{00000000-0008-0000-2000-00003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0" name="57 CuadroTexto">
          <a:extLst>
            <a:ext uri="{FF2B5EF4-FFF2-40B4-BE49-F238E27FC236}">
              <a16:creationId xmlns:a16="http://schemas.microsoft.com/office/drawing/2014/main" id="{00000000-0008-0000-2000-00003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1" name="58 CuadroTexto">
          <a:extLst>
            <a:ext uri="{FF2B5EF4-FFF2-40B4-BE49-F238E27FC236}">
              <a16:creationId xmlns:a16="http://schemas.microsoft.com/office/drawing/2014/main" id="{00000000-0008-0000-2000-00003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2" name="59 CuadroTexto">
          <a:extLst>
            <a:ext uri="{FF2B5EF4-FFF2-40B4-BE49-F238E27FC236}">
              <a16:creationId xmlns:a16="http://schemas.microsoft.com/office/drawing/2014/main" id="{00000000-0008-0000-2000-00003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3" name="60 CuadroTexto">
          <a:extLst>
            <a:ext uri="{FF2B5EF4-FFF2-40B4-BE49-F238E27FC236}">
              <a16:creationId xmlns:a16="http://schemas.microsoft.com/office/drawing/2014/main" id="{00000000-0008-0000-2000-00003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4" name="61 CuadroTexto">
          <a:extLst>
            <a:ext uri="{FF2B5EF4-FFF2-40B4-BE49-F238E27FC236}">
              <a16:creationId xmlns:a16="http://schemas.microsoft.com/office/drawing/2014/main" id="{00000000-0008-0000-2000-00004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5" name="62 CuadroTexto">
          <a:extLst>
            <a:ext uri="{FF2B5EF4-FFF2-40B4-BE49-F238E27FC236}">
              <a16:creationId xmlns:a16="http://schemas.microsoft.com/office/drawing/2014/main" id="{00000000-0008-0000-2000-00004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6" name="63 CuadroTexto">
          <a:extLst>
            <a:ext uri="{FF2B5EF4-FFF2-40B4-BE49-F238E27FC236}">
              <a16:creationId xmlns:a16="http://schemas.microsoft.com/office/drawing/2014/main" id="{00000000-0008-0000-2000-00004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7" name="64 CuadroTexto">
          <a:extLst>
            <a:ext uri="{FF2B5EF4-FFF2-40B4-BE49-F238E27FC236}">
              <a16:creationId xmlns:a16="http://schemas.microsoft.com/office/drawing/2014/main" id="{00000000-0008-0000-2000-00004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8" name="65 CuadroTexto">
          <a:extLst>
            <a:ext uri="{FF2B5EF4-FFF2-40B4-BE49-F238E27FC236}">
              <a16:creationId xmlns:a16="http://schemas.microsoft.com/office/drawing/2014/main" id="{00000000-0008-0000-2000-00004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9" name="66 CuadroTexto">
          <a:extLst>
            <a:ext uri="{FF2B5EF4-FFF2-40B4-BE49-F238E27FC236}">
              <a16:creationId xmlns:a16="http://schemas.microsoft.com/office/drawing/2014/main" id="{00000000-0008-0000-2000-00004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0" name="67 CuadroTexto">
          <a:extLst>
            <a:ext uri="{FF2B5EF4-FFF2-40B4-BE49-F238E27FC236}">
              <a16:creationId xmlns:a16="http://schemas.microsoft.com/office/drawing/2014/main" id="{00000000-0008-0000-2000-00004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1" name="68 CuadroTexto">
          <a:extLst>
            <a:ext uri="{FF2B5EF4-FFF2-40B4-BE49-F238E27FC236}">
              <a16:creationId xmlns:a16="http://schemas.microsoft.com/office/drawing/2014/main" id="{00000000-0008-0000-2000-00004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2" name="69 CuadroTexto">
          <a:extLst>
            <a:ext uri="{FF2B5EF4-FFF2-40B4-BE49-F238E27FC236}">
              <a16:creationId xmlns:a16="http://schemas.microsoft.com/office/drawing/2014/main" id="{00000000-0008-0000-2000-00004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3" name="70 CuadroTexto">
          <a:extLst>
            <a:ext uri="{FF2B5EF4-FFF2-40B4-BE49-F238E27FC236}">
              <a16:creationId xmlns:a16="http://schemas.microsoft.com/office/drawing/2014/main" id="{00000000-0008-0000-2000-00004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4" name="71 CuadroTexto">
          <a:extLst>
            <a:ext uri="{FF2B5EF4-FFF2-40B4-BE49-F238E27FC236}">
              <a16:creationId xmlns:a16="http://schemas.microsoft.com/office/drawing/2014/main" id="{00000000-0008-0000-2000-00004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5" name="72 CuadroTexto">
          <a:extLst>
            <a:ext uri="{FF2B5EF4-FFF2-40B4-BE49-F238E27FC236}">
              <a16:creationId xmlns:a16="http://schemas.microsoft.com/office/drawing/2014/main" id="{00000000-0008-0000-2000-00004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6" name="73 CuadroTexto">
          <a:extLst>
            <a:ext uri="{FF2B5EF4-FFF2-40B4-BE49-F238E27FC236}">
              <a16:creationId xmlns:a16="http://schemas.microsoft.com/office/drawing/2014/main" id="{00000000-0008-0000-2000-00004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7" name="74 CuadroTexto">
          <a:extLst>
            <a:ext uri="{FF2B5EF4-FFF2-40B4-BE49-F238E27FC236}">
              <a16:creationId xmlns:a16="http://schemas.microsoft.com/office/drawing/2014/main" id="{00000000-0008-0000-2000-00004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8" name="75 CuadroTexto">
          <a:extLst>
            <a:ext uri="{FF2B5EF4-FFF2-40B4-BE49-F238E27FC236}">
              <a16:creationId xmlns:a16="http://schemas.microsoft.com/office/drawing/2014/main" id="{00000000-0008-0000-2000-00004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9" name="76 CuadroTexto">
          <a:extLst>
            <a:ext uri="{FF2B5EF4-FFF2-40B4-BE49-F238E27FC236}">
              <a16:creationId xmlns:a16="http://schemas.microsoft.com/office/drawing/2014/main" id="{00000000-0008-0000-2000-00004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0" name="77 CuadroTexto">
          <a:extLst>
            <a:ext uri="{FF2B5EF4-FFF2-40B4-BE49-F238E27FC236}">
              <a16:creationId xmlns:a16="http://schemas.microsoft.com/office/drawing/2014/main" id="{00000000-0008-0000-2000-00005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1" name="78 CuadroTexto">
          <a:extLst>
            <a:ext uri="{FF2B5EF4-FFF2-40B4-BE49-F238E27FC236}">
              <a16:creationId xmlns:a16="http://schemas.microsoft.com/office/drawing/2014/main" id="{00000000-0008-0000-2000-00005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2" name="79 CuadroTexto">
          <a:extLst>
            <a:ext uri="{FF2B5EF4-FFF2-40B4-BE49-F238E27FC236}">
              <a16:creationId xmlns:a16="http://schemas.microsoft.com/office/drawing/2014/main" id="{00000000-0008-0000-2000-00005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3" name="80 CuadroTexto">
          <a:extLst>
            <a:ext uri="{FF2B5EF4-FFF2-40B4-BE49-F238E27FC236}">
              <a16:creationId xmlns:a16="http://schemas.microsoft.com/office/drawing/2014/main" id="{00000000-0008-0000-2000-00005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4" name="81 CuadroTexto">
          <a:extLst>
            <a:ext uri="{FF2B5EF4-FFF2-40B4-BE49-F238E27FC236}">
              <a16:creationId xmlns:a16="http://schemas.microsoft.com/office/drawing/2014/main" id="{00000000-0008-0000-2000-00005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5" name="82 CuadroTexto">
          <a:extLst>
            <a:ext uri="{FF2B5EF4-FFF2-40B4-BE49-F238E27FC236}">
              <a16:creationId xmlns:a16="http://schemas.microsoft.com/office/drawing/2014/main" id="{00000000-0008-0000-2000-00005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6" name="83 CuadroTexto">
          <a:extLst>
            <a:ext uri="{FF2B5EF4-FFF2-40B4-BE49-F238E27FC236}">
              <a16:creationId xmlns:a16="http://schemas.microsoft.com/office/drawing/2014/main" id="{00000000-0008-0000-2000-00005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7" name="84 CuadroTexto">
          <a:extLst>
            <a:ext uri="{FF2B5EF4-FFF2-40B4-BE49-F238E27FC236}">
              <a16:creationId xmlns:a16="http://schemas.microsoft.com/office/drawing/2014/main" id="{00000000-0008-0000-2000-00005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8" name="85 CuadroTexto">
          <a:extLst>
            <a:ext uri="{FF2B5EF4-FFF2-40B4-BE49-F238E27FC236}">
              <a16:creationId xmlns:a16="http://schemas.microsoft.com/office/drawing/2014/main" id="{00000000-0008-0000-2000-00005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9" name="86 CuadroTexto">
          <a:extLst>
            <a:ext uri="{FF2B5EF4-FFF2-40B4-BE49-F238E27FC236}">
              <a16:creationId xmlns:a16="http://schemas.microsoft.com/office/drawing/2014/main" id="{00000000-0008-0000-2000-00005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0" name="87 CuadroTexto">
          <a:extLst>
            <a:ext uri="{FF2B5EF4-FFF2-40B4-BE49-F238E27FC236}">
              <a16:creationId xmlns:a16="http://schemas.microsoft.com/office/drawing/2014/main" id="{00000000-0008-0000-2000-00005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1" name="88 CuadroTexto">
          <a:extLst>
            <a:ext uri="{FF2B5EF4-FFF2-40B4-BE49-F238E27FC236}">
              <a16:creationId xmlns:a16="http://schemas.microsoft.com/office/drawing/2014/main" id="{00000000-0008-0000-2000-00005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2" name="89 CuadroTexto">
          <a:extLst>
            <a:ext uri="{FF2B5EF4-FFF2-40B4-BE49-F238E27FC236}">
              <a16:creationId xmlns:a16="http://schemas.microsoft.com/office/drawing/2014/main" id="{00000000-0008-0000-2000-00005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3" name="102 CuadroTexto">
          <a:extLst>
            <a:ext uri="{FF2B5EF4-FFF2-40B4-BE49-F238E27FC236}">
              <a16:creationId xmlns:a16="http://schemas.microsoft.com/office/drawing/2014/main" id="{00000000-0008-0000-2000-00005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4" name="103 CuadroTexto">
          <a:extLst>
            <a:ext uri="{FF2B5EF4-FFF2-40B4-BE49-F238E27FC236}">
              <a16:creationId xmlns:a16="http://schemas.microsoft.com/office/drawing/2014/main" id="{00000000-0008-0000-2000-00005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5" name="104 CuadroTexto">
          <a:extLst>
            <a:ext uri="{FF2B5EF4-FFF2-40B4-BE49-F238E27FC236}">
              <a16:creationId xmlns:a16="http://schemas.microsoft.com/office/drawing/2014/main" id="{00000000-0008-0000-2000-00005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6" name="105 CuadroTexto">
          <a:extLst>
            <a:ext uri="{FF2B5EF4-FFF2-40B4-BE49-F238E27FC236}">
              <a16:creationId xmlns:a16="http://schemas.microsoft.com/office/drawing/2014/main" id="{00000000-0008-0000-2000-00006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7" name="106 CuadroTexto">
          <a:extLst>
            <a:ext uri="{FF2B5EF4-FFF2-40B4-BE49-F238E27FC236}">
              <a16:creationId xmlns:a16="http://schemas.microsoft.com/office/drawing/2014/main" id="{00000000-0008-0000-2000-00006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8" name="107 CuadroTexto">
          <a:extLst>
            <a:ext uri="{FF2B5EF4-FFF2-40B4-BE49-F238E27FC236}">
              <a16:creationId xmlns:a16="http://schemas.microsoft.com/office/drawing/2014/main" id="{00000000-0008-0000-2000-00006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9" name="108 CuadroTexto">
          <a:extLst>
            <a:ext uri="{FF2B5EF4-FFF2-40B4-BE49-F238E27FC236}">
              <a16:creationId xmlns:a16="http://schemas.microsoft.com/office/drawing/2014/main" id="{00000000-0008-0000-2000-00006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0" name="109 CuadroTexto">
          <a:extLst>
            <a:ext uri="{FF2B5EF4-FFF2-40B4-BE49-F238E27FC236}">
              <a16:creationId xmlns:a16="http://schemas.microsoft.com/office/drawing/2014/main" id="{00000000-0008-0000-2000-00006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1" name="110 CuadroTexto">
          <a:extLst>
            <a:ext uri="{FF2B5EF4-FFF2-40B4-BE49-F238E27FC236}">
              <a16:creationId xmlns:a16="http://schemas.microsoft.com/office/drawing/2014/main" id="{00000000-0008-0000-2000-00006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2" name="111 CuadroTexto">
          <a:extLst>
            <a:ext uri="{FF2B5EF4-FFF2-40B4-BE49-F238E27FC236}">
              <a16:creationId xmlns:a16="http://schemas.microsoft.com/office/drawing/2014/main" id="{00000000-0008-0000-2000-00006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3" name="112 CuadroTexto">
          <a:extLst>
            <a:ext uri="{FF2B5EF4-FFF2-40B4-BE49-F238E27FC236}">
              <a16:creationId xmlns:a16="http://schemas.microsoft.com/office/drawing/2014/main" id="{00000000-0008-0000-2000-00006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4" name="113 CuadroTexto">
          <a:extLst>
            <a:ext uri="{FF2B5EF4-FFF2-40B4-BE49-F238E27FC236}">
              <a16:creationId xmlns:a16="http://schemas.microsoft.com/office/drawing/2014/main" id="{00000000-0008-0000-2000-00006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5" name="114 CuadroTexto">
          <a:extLst>
            <a:ext uri="{FF2B5EF4-FFF2-40B4-BE49-F238E27FC236}">
              <a16:creationId xmlns:a16="http://schemas.microsoft.com/office/drawing/2014/main" id="{00000000-0008-0000-2000-00006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6" name="115 CuadroTexto">
          <a:extLst>
            <a:ext uri="{FF2B5EF4-FFF2-40B4-BE49-F238E27FC236}">
              <a16:creationId xmlns:a16="http://schemas.microsoft.com/office/drawing/2014/main" id="{00000000-0008-0000-2000-00006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7" name="116 CuadroTexto">
          <a:extLst>
            <a:ext uri="{FF2B5EF4-FFF2-40B4-BE49-F238E27FC236}">
              <a16:creationId xmlns:a16="http://schemas.microsoft.com/office/drawing/2014/main" id="{00000000-0008-0000-2000-00006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8" name="117 CuadroTexto">
          <a:extLst>
            <a:ext uri="{FF2B5EF4-FFF2-40B4-BE49-F238E27FC236}">
              <a16:creationId xmlns:a16="http://schemas.microsoft.com/office/drawing/2014/main" id="{00000000-0008-0000-2000-00006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9" name="126 CuadroTexto">
          <a:extLst>
            <a:ext uri="{FF2B5EF4-FFF2-40B4-BE49-F238E27FC236}">
              <a16:creationId xmlns:a16="http://schemas.microsoft.com/office/drawing/2014/main" id="{00000000-0008-0000-2000-00006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0" name="127 CuadroTexto">
          <a:extLst>
            <a:ext uri="{FF2B5EF4-FFF2-40B4-BE49-F238E27FC236}">
              <a16:creationId xmlns:a16="http://schemas.microsoft.com/office/drawing/2014/main" id="{00000000-0008-0000-2000-00006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1" name="128 CuadroTexto">
          <a:extLst>
            <a:ext uri="{FF2B5EF4-FFF2-40B4-BE49-F238E27FC236}">
              <a16:creationId xmlns:a16="http://schemas.microsoft.com/office/drawing/2014/main" id="{00000000-0008-0000-2000-00006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2" name="129 CuadroTexto">
          <a:extLst>
            <a:ext uri="{FF2B5EF4-FFF2-40B4-BE49-F238E27FC236}">
              <a16:creationId xmlns:a16="http://schemas.microsoft.com/office/drawing/2014/main" id="{00000000-0008-0000-2000-00007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3" name="130 CuadroTexto">
          <a:extLst>
            <a:ext uri="{FF2B5EF4-FFF2-40B4-BE49-F238E27FC236}">
              <a16:creationId xmlns:a16="http://schemas.microsoft.com/office/drawing/2014/main" id="{00000000-0008-0000-2000-00007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4" name="131 CuadroTexto">
          <a:extLst>
            <a:ext uri="{FF2B5EF4-FFF2-40B4-BE49-F238E27FC236}">
              <a16:creationId xmlns:a16="http://schemas.microsoft.com/office/drawing/2014/main" id="{00000000-0008-0000-2000-00007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5" name="132 CuadroTexto">
          <a:extLst>
            <a:ext uri="{FF2B5EF4-FFF2-40B4-BE49-F238E27FC236}">
              <a16:creationId xmlns:a16="http://schemas.microsoft.com/office/drawing/2014/main" id="{00000000-0008-0000-2000-00007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6" name="133 CuadroTexto">
          <a:extLst>
            <a:ext uri="{FF2B5EF4-FFF2-40B4-BE49-F238E27FC236}">
              <a16:creationId xmlns:a16="http://schemas.microsoft.com/office/drawing/2014/main" id="{00000000-0008-0000-2000-00007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7" name="134 CuadroTexto">
          <a:extLst>
            <a:ext uri="{FF2B5EF4-FFF2-40B4-BE49-F238E27FC236}">
              <a16:creationId xmlns:a16="http://schemas.microsoft.com/office/drawing/2014/main" id="{00000000-0008-0000-2000-00007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8" name="135 CuadroTexto">
          <a:extLst>
            <a:ext uri="{FF2B5EF4-FFF2-40B4-BE49-F238E27FC236}">
              <a16:creationId xmlns:a16="http://schemas.microsoft.com/office/drawing/2014/main" id="{00000000-0008-0000-2000-00007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9" name="136 CuadroTexto">
          <a:extLst>
            <a:ext uri="{FF2B5EF4-FFF2-40B4-BE49-F238E27FC236}">
              <a16:creationId xmlns:a16="http://schemas.microsoft.com/office/drawing/2014/main" id="{00000000-0008-0000-2000-00007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0" name="137 CuadroTexto">
          <a:extLst>
            <a:ext uri="{FF2B5EF4-FFF2-40B4-BE49-F238E27FC236}">
              <a16:creationId xmlns:a16="http://schemas.microsoft.com/office/drawing/2014/main" id="{00000000-0008-0000-2000-00007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1" name="138 CuadroTexto">
          <a:extLst>
            <a:ext uri="{FF2B5EF4-FFF2-40B4-BE49-F238E27FC236}">
              <a16:creationId xmlns:a16="http://schemas.microsoft.com/office/drawing/2014/main" id="{00000000-0008-0000-2000-00007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2" name="139 CuadroTexto">
          <a:extLst>
            <a:ext uri="{FF2B5EF4-FFF2-40B4-BE49-F238E27FC236}">
              <a16:creationId xmlns:a16="http://schemas.microsoft.com/office/drawing/2014/main" id="{00000000-0008-0000-2000-00007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3" name="140 CuadroTexto">
          <a:extLst>
            <a:ext uri="{FF2B5EF4-FFF2-40B4-BE49-F238E27FC236}">
              <a16:creationId xmlns:a16="http://schemas.microsoft.com/office/drawing/2014/main" id="{00000000-0008-0000-2000-00007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4" name="141 CuadroTexto">
          <a:extLst>
            <a:ext uri="{FF2B5EF4-FFF2-40B4-BE49-F238E27FC236}">
              <a16:creationId xmlns:a16="http://schemas.microsoft.com/office/drawing/2014/main" id="{00000000-0008-0000-2000-00007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5" name="142 CuadroTexto">
          <a:extLst>
            <a:ext uri="{FF2B5EF4-FFF2-40B4-BE49-F238E27FC236}">
              <a16:creationId xmlns:a16="http://schemas.microsoft.com/office/drawing/2014/main" id="{00000000-0008-0000-2000-00007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6" name="306 CuadroTexto">
          <a:extLst>
            <a:ext uri="{FF2B5EF4-FFF2-40B4-BE49-F238E27FC236}">
              <a16:creationId xmlns:a16="http://schemas.microsoft.com/office/drawing/2014/main" id="{00000000-0008-0000-2000-00007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7" name="307 CuadroTexto">
          <a:extLst>
            <a:ext uri="{FF2B5EF4-FFF2-40B4-BE49-F238E27FC236}">
              <a16:creationId xmlns:a16="http://schemas.microsoft.com/office/drawing/2014/main" id="{00000000-0008-0000-2000-00007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8" name="308 CuadroTexto">
          <a:extLst>
            <a:ext uri="{FF2B5EF4-FFF2-40B4-BE49-F238E27FC236}">
              <a16:creationId xmlns:a16="http://schemas.microsoft.com/office/drawing/2014/main" id="{00000000-0008-0000-2000-00008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9" name="309 CuadroTexto">
          <a:extLst>
            <a:ext uri="{FF2B5EF4-FFF2-40B4-BE49-F238E27FC236}">
              <a16:creationId xmlns:a16="http://schemas.microsoft.com/office/drawing/2014/main" id="{00000000-0008-0000-2000-00008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0" name="310 CuadroTexto">
          <a:extLst>
            <a:ext uri="{FF2B5EF4-FFF2-40B4-BE49-F238E27FC236}">
              <a16:creationId xmlns:a16="http://schemas.microsoft.com/office/drawing/2014/main" id="{00000000-0008-0000-2000-00008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1" name="311 CuadroTexto">
          <a:extLst>
            <a:ext uri="{FF2B5EF4-FFF2-40B4-BE49-F238E27FC236}">
              <a16:creationId xmlns:a16="http://schemas.microsoft.com/office/drawing/2014/main" id="{00000000-0008-0000-2000-00008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2" name="312 CuadroTexto">
          <a:extLst>
            <a:ext uri="{FF2B5EF4-FFF2-40B4-BE49-F238E27FC236}">
              <a16:creationId xmlns:a16="http://schemas.microsoft.com/office/drawing/2014/main" id="{00000000-0008-0000-2000-00008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3" name="313 CuadroTexto">
          <a:extLst>
            <a:ext uri="{FF2B5EF4-FFF2-40B4-BE49-F238E27FC236}">
              <a16:creationId xmlns:a16="http://schemas.microsoft.com/office/drawing/2014/main" id="{00000000-0008-0000-2000-00008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4" name="314 CuadroTexto">
          <a:extLst>
            <a:ext uri="{FF2B5EF4-FFF2-40B4-BE49-F238E27FC236}">
              <a16:creationId xmlns:a16="http://schemas.microsoft.com/office/drawing/2014/main" id="{00000000-0008-0000-2000-00008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5" name="315 CuadroTexto">
          <a:extLst>
            <a:ext uri="{FF2B5EF4-FFF2-40B4-BE49-F238E27FC236}">
              <a16:creationId xmlns:a16="http://schemas.microsoft.com/office/drawing/2014/main" id="{00000000-0008-0000-2000-00008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6" name="316 CuadroTexto">
          <a:extLst>
            <a:ext uri="{FF2B5EF4-FFF2-40B4-BE49-F238E27FC236}">
              <a16:creationId xmlns:a16="http://schemas.microsoft.com/office/drawing/2014/main" id="{00000000-0008-0000-2000-00008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7" name="317 CuadroTexto">
          <a:extLst>
            <a:ext uri="{FF2B5EF4-FFF2-40B4-BE49-F238E27FC236}">
              <a16:creationId xmlns:a16="http://schemas.microsoft.com/office/drawing/2014/main" id="{00000000-0008-0000-2000-00008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8" name="318 CuadroTexto">
          <a:extLst>
            <a:ext uri="{FF2B5EF4-FFF2-40B4-BE49-F238E27FC236}">
              <a16:creationId xmlns:a16="http://schemas.microsoft.com/office/drawing/2014/main" id="{00000000-0008-0000-2000-00008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9" name="319 CuadroTexto">
          <a:extLst>
            <a:ext uri="{FF2B5EF4-FFF2-40B4-BE49-F238E27FC236}">
              <a16:creationId xmlns:a16="http://schemas.microsoft.com/office/drawing/2014/main" id="{00000000-0008-0000-2000-00008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0" name="320 CuadroTexto">
          <a:extLst>
            <a:ext uri="{FF2B5EF4-FFF2-40B4-BE49-F238E27FC236}">
              <a16:creationId xmlns:a16="http://schemas.microsoft.com/office/drawing/2014/main" id="{00000000-0008-0000-2000-00008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1" name="321 CuadroTexto">
          <a:extLst>
            <a:ext uri="{FF2B5EF4-FFF2-40B4-BE49-F238E27FC236}">
              <a16:creationId xmlns:a16="http://schemas.microsoft.com/office/drawing/2014/main" id="{00000000-0008-0000-2000-00008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2" name="322 CuadroTexto">
          <a:extLst>
            <a:ext uri="{FF2B5EF4-FFF2-40B4-BE49-F238E27FC236}">
              <a16:creationId xmlns:a16="http://schemas.microsoft.com/office/drawing/2014/main" id="{00000000-0008-0000-2000-00008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3" name="323 CuadroTexto">
          <a:extLst>
            <a:ext uri="{FF2B5EF4-FFF2-40B4-BE49-F238E27FC236}">
              <a16:creationId xmlns:a16="http://schemas.microsoft.com/office/drawing/2014/main" id="{00000000-0008-0000-2000-00008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4" name="324 CuadroTexto">
          <a:extLst>
            <a:ext uri="{FF2B5EF4-FFF2-40B4-BE49-F238E27FC236}">
              <a16:creationId xmlns:a16="http://schemas.microsoft.com/office/drawing/2014/main" id="{00000000-0008-0000-2000-00009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5" name="325 CuadroTexto">
          <a:extLst>
            <a:ext uri="{FF2B5EF4-FFF2-40B4-BE49-F238E27FC236}">
              <a16:creationId xmlns:a16="http://schemas.microsoft.com/office/drawing/2014/main" id="{00000000-0008-0000-2000-00009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6" name="326 CuadroTexto">
          <a:extLst>
            <a:ext uri="{FF2B5EF4-FFF2-40B4-BE49-F238E27FC236}">
              <a16:creationId xmlns:a16="http://schemas.microsoft.com/office/drawing/2014/main" id="{00000000-0008-0000-2000-00009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7" name="327 CuadroTexto">
          <a:extLst>
            <a:ext uri="{FF2B5EF4-FFF2-40B4-BE49-F238E27FC236}">
              <a16:creationId xmlns:a16="http://schemas.microsoft.com/office/drawing/2014/main" id="{00000000-0008-0000-2000-00009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8" name="328 CuadroTexto">
          <a:extLst>
            <a:ext uri="{FF2B5EF4-FFF2-40B4-BE49-F238E27FC236}">
              <a16:creationId xmlns:a16="http://schemas.microsoft.com/office/drawing/2014/main" id="{00000000-0008-0000-2000-00009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9" name="329 CuadroTexto">
          <a:extLst>
            <a:ext uri="{FF2B5EF4-FFF2-40B4-BE49-F238E27FC236}">
              <a16:creationId xmlns:a16="http://schemas.microsoft.com/office/drawing/2014/main" id="{00000000-0008-0000-2000-00009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0" name="330 CuadroTexto">
          <a:extLst>
            <a:ext uri="{FF2B5EF4-FFF2-40B4-BE49-F238E27FC236}">
              <a16:creationId xmlns:a16="http://schemas.microsoft.com/office/drawing/2014/main" id="{00000000-0008-0000-2000-00009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1" name="331 CuadroTexto">
          <a:extLst>
            <a:ext uri="{FF2B5EF4-FFF2-40B4-BE49-F238E27FC236}">
              <a16:creationId xmlns:a16="http://schemas.microsoft.com/office/drawing/2014/main" id="{00000000-0008-0000-2000-00009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2" name="332 CuadroTexto">
          <a:extLst>
            <a:ext uri="{FF2B5EF4-FFF2-40B4-BE49-F238E27FC236}">
              <a16:creationId xmlns:a16="http://schemas.microsoft.com/office/drawing/2014/main" id="{00000000-0008-0000-2000-00009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3" name="333 CuadroTexto">
          <a:extLst>
            <a:ext uri="{FF2B5EF4-FFF2-40B4-BE49-F238E27FC236}">
              <a16:creationId xmlns:a16="http://schemas.microsoft.com/office/drawing/2014/main" id="{00000000-0008-0000-2000-00009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4" name="334 CuadroTexto">
          <a:extLst>
            <a:ext uri="{FF2B5EF4-FFF2-40B4-BE49-F238E27FC236}">
              <a16:creationId xmlns:a16="http://schemas.microsoft.com/office/drawing/2014/main" id="{00000000-0008-0000-2000-00009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5" name="335 CuadroTexto">
          <a:extLst>
            <a:ext uri="{FF2B5EF4-FFF2-40B4-BE49-F238E27FC236}">
              <a16:creationId xmlns:a16="http://schemas.microsoft.com/office/drawing/2014/main" id="{00000000-0008-0000-2000-00009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6" name="336 CuadroTexto">
          <a:extLst>
            <a:ext uri="{FF2B5EF4-FFF2-40B4-BE49-F238E27FC236}">
              <a16:creationId xmlns:a16="http://schemas.microsoft.com/office/drawing/2014/main" id="{00000000-0008-0000-2000-00009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7" name="337 CuadroTexto">
          <a:extLst>
            <a:ext uri="{FF2B5EF4-FFF2-40B4-BE49-F238E27FC236}">
              <a16:creationId xmlns:a16="http://schemas.microsoft.com/office/drawing/2014/main" id="{00000000-0008-0000-2000-00009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8" name="338 CuadroTexto">
          <a:extLst>
            <a:ext uri="{FF2B5EF4-FFF2-40B4-BE49-F238E27FC236}">
              <a16:creationId xmlns:a16="http://schemas.microsoft.com/office/drawing/2014/main" id="{00000000-0008-0000-2000-00009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9" name="339 CuadroTexto">
          <a:extLst>
            <a:ext uri="{FF2B5EF4-FFF2-40B4-BE49-F238E27FC236}">
              <a16:creationId xmlns:a16="http://schemas.microsoft.com/office/drawing/2014/main" id="{00000000-0008-0000-2000-00009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0" name="340 CuadroTexto">
          <a:extLst>
            <a:ext uri="{FF2B5EF4-FFF2-40B4-BE49-F238E27FC236}">
              <a16:creationId xmlns:a16="http://schemas.microsoft.com/office/drawing/2014/main" id="{00000000-0008-0000-2000-0000A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1" name="341 CuadroTexto">
          <a:extLst>
            <a:ext uri="{FF2B5EF4-FFF2-40B4-BE49-F238E27FC236}">
              <a16:creationId xmlns:a16="http://schemas.microsoft.com/office/drawing/2014/main" id="{00000000-0008-0000-2000-0000A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2" name="342 CuadroTexto">
          <a:extLst>
            <a:ext uri="{FF2B5EF4-FFF2-40B4-BE49-F238E27FC236}">
              <a16:creationId xmlns:a16="http://schemas.microsoft.com/office/drawing/2014/main" id="{00000000-0008-0000-2000-0000A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3" name="343 CuadroTexto">
          <a:extLst>
            <a:ext uri="{FF2B5EF4-FFF2-40B4-BE49-F238E27FC236}">
              <a16:creationId xmlns:a16="http://schemas.microsoft.com/office/drawing/2014/main" id="{00000000-0008-0000-2000-0000A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4" name="344 CuadroTexto">
          <a:extLst>
            <a:ext uri="{FF2B5EF4-FFF2-40B4-BE49-F238E27FC236}">
              <a16:creationId xmlns:a16="http://schemas.microsoft.com/office/drawing/2014/main" id="{00000000-0008-0000-2000-0000A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5" name="345 CuadroTexto">
          <a:extLst>
            <a:ext uri="{FF2B5EF4-FFF2-40B4-BE49-F238E27FC236}">
              <a16:creationId xmlns:a16="http://schemas.microsoft.com/office/drawing/2014/main" id="{00000000-0008-0000-2000-0000A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6" name="346 CuadroTexto">
          <a:extLst>
            <a:ext uri="{FF2B5EF4-FFF2-40B4-BE49-F238E27FC236}">
              <a16:creationId xmlns:a16="http://schemas.microsoft.com/office/drawing/2014/main" id="{00000000-0008-0000-2000-0000A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7" name="347 CuadroTexto">
          <a:extLst>
            <a:ext uri="{FF2B5EF4-FFF2-40B4-BE49-F238E27FC236}">
              <a16:creationId xmlns:a16="http://schemas.microsoft.com/office/drawing/2014/main" id="{00000000-0008-0000-2000-0000A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8" name="348 CuadroTexto">
          <a:extLst>
            <a:ext uri="{FF2B5EF4-FFF2-40B4-BE49-F238E27FC236}">
              <a16:creationId xmlns:a16="http://schemas.microsoft.com/office/drawing/2014/main" id="{00000000-0008-0000-2000-0000A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9" name="349 CuadroTexto">
          <a:extLst>
            <a:ext uri="{FF2B5EF4-FFF2-40B4-BE49-F238E27FC236}">
              <a16:creationId xmlns:a16="http://schemas.microsoft.com/office/drawing/2014/main" id="{00000000-0008-0000-2000-0000A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0" name="350 CuadroTexto">
          <a:extLst>
            <a:ext uri="{FF2B5EF4-FFF2-40B4-BE49-F238E27FC236}">
              <a16:creationId xmlns:a16="http://schemas.microsoft.com/office/drawing/2014/main" id="{00000000-0008-0000-2000-0000A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1" name="351 CuadroTexto">
          <a:extLst>
            <a:ext uri="{FF2B5EF4-FFF2-40B4-BE49-F238E27FC236}">
              <a16:creationId xmlns:a16="http://schemas.microsoft.com/office/drawing/2014/main" id="{00000000-0008-0000-2000-0000A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2" name="352 CuadroTexto">
          <a:extLst>
            <a:ext uri="{FF2B5EF4-FFF2-40B4-BE49-F238E27FC236}">
              <a16:creationId xmlns:a16="http://schemas.microsoft.com/office/drawing/2014/main" id="{00000000-0008-0000-2000-0000A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3" name="353 CuadroTexto">
          <a:extLst>
            <a:ext uri="{FF2B5EF4-FFF2-40B4-BE49-F238E27FC236}">
              <a16:creationId xmlns:a16="http://schemas.microsoft.com/office/drawing/2014/main" id="{00000000-0008-0000-2000-0000A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4" name="354 CuadroTexto">
          <a:extLst>
            <a:ext uri="{FF2B5EF4-FFF2-40B4-BE49-F238E27FC236}">
              <a16:creationId xmlns:a16="http://schemas.microsoft.com/office/drawing/2014/main" id="{00000000-0008-0000-2000-0000A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5" name="355 CuadroTexto">
          <a:extLst>
            <a:ext uri="{FF2B5EF4-FFF2-40B4-BE49-F238E27FC236}">
              <a16:creationId xmlns:a16="http://schemas.microsoft.com/office/drawing/2014/main" id="{00000000-0008-0000-2000-0000A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6" name="356 CuadroTexto">
          <a:extLst>
            <a:ext uri="{FF2B5EF4-FFF2-40B4-BE49-F238E27FC236}">
              <a16:creationId xmlns:a16="http://schemas.microsoft.com/office/drawing/2014/main" id="{00000000-0008-0000-2000-0000B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7" name="357 CuadroTexto">
          <a:extLst>
            <a:ext uri="{FF2B5EF4-FFF2-40B4-BE49-F238E27FC236}">
              <a16:creationId xmlns:a16="http://schemas.microsoft.com/office/drawing/2014/main" id="{00000000-0008-0000-2000-0000B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8" name="358 CuadroTexto">
          <a:extLst>
            <a:ext uri="{FF2B5EF4-FFF2-40B4-BE49-F238E27FC236}">
              <a16:creationId xmlns:a16="http://schemas.microsoft.com/office/drawing/2014/main" id="{00000000-0008-0000-2000-0000B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9" name="359 CuadroTexto">
          <a:extLst>
            <a:ext uri="{FF2B5EF4-FFF2-40B4-BE49-F238E27FC236}">
              <a16:creationId xmlns:a16="http://schemas.microsoft.com/office/drawing/2014/main" id="{00000000-0008-0000-2000-0000B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0" name="360 CuadroTexto">
          <a:extLst>
            <a:ext uri="{FF2B5EF4-FFF2-40B4-BE49-F238E27FC236}">
              <a16:creationId xmlns:a16="http://schemas.microsoft.com/office/drawing/2014/main" id="{00000000-0008-0000-2000-0000B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1" name="361 CuadroTexto">
          <a:extLst>
            <a:ext uri="{FF2B5EF4-FFF2-40B4-BE49-F238E27FC236}">
              <a16:creationId xmlns:a16="http://schemas.microsoft.com/office/drawing/2014/main" id="{00000000-0008-0000-2000-0000B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2" name="362 CuadroTexto">
          <a:extLst>
            <a:ext uri="{FF2B5EF4-FFF2-40B4-BE49-F238E27FC236}">
              <a16:creationId xmlns:a16="http://schemas.microsoft.com/office/drawing/2014/main" id="{00000000-0008-0000-2000-0000B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3" name="363 CuadroTexto">
          <a:extLst>
            <a:ext uri="{FF2B5EF4-FFF2-40B4-BE49-F238E27FC236}">
              <a16:creationId xmlns:a16="http://schemas.microsoft.com/office/drawing/2014/main" id="{00000000-0008-0000-2000-0000B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4" name="364 CuadroTexto">
          <a:extLst>
            <a:ext uri="{FF2B5EF4-FFF2-40B4-BE49-F238E27FC236}">
              <a16:creationId xmlns:a16="http://schemas.microsoft.com/office/drawing/2014/main" id="{00000000-0008-0000-2000-0000B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5" name="365 CuadroTexto">
          <a:extLst>
            <a:ext uri="{FF2B5EF4-FFF2-40B4-BE49-F238E27FC236}">
              <a16:creationId xmlns:a16="http://schemas.microsoft.com/office/drawing/2014/main" id="{00000000-0008-0000-2000-0000B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6" name="366 CuadroTexto">
          <a:extLst>
            <a:ext uri="{FF2B5EF4-FFF2-40B4-BE49-F238E27FC236}">
              <a16:creationId xmlns:a16="http://schemas.microsoft.com/office/drawing/2014/main" id="{00000000-0008-0000-2000-0000B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7" name="367 CuadroTexto">
          <a:extLst>
            <a:ext uri="{FF2B5EF4-FFF2-40B4-BE49-F238E27FC236}">
              <a16:creationId xmlns:a16="http://schemas.microsoft.com/office/drawing/2014/main" id="{00000000-0008-0000-2000-0000B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8" name="368 CuadroTexto">
          <a:extLst>
            <a:ext uri="{FF2B5EF4-FFF2-40B4-BE49-F238E27FC236}">
              <a16:creationId xmlns:a16="http://schemas.microsoft.com/office/drawing/2014/main" id="{00000000-0008-0000-2000-0000B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9" name="369 CuadroTexto">
          <a:extLst>
            <a:ext uri="{FF2B5EF4-FFF2-40B4-BE49-F238E27FC236}">
              <a16:creationId xmlns:a16="http://schemas.microsoft.com/office/drawing/2014/main" id="{00000000-0008-0000-2000-0000B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0" name="370 CuadroTexto">
          <a:extLst>
            <a:ext uri="{FF2B5EF4-FFF2-40B4-BE49-F238E27FC236}">
              <a16:creationId xmlns:a16="http://schemas.microsoft.com/office/drawing/2014/main" id="{00000000-0008-0000-2000-0000B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1" name="371 CuadroTexto">
          <a:extLst>
            <a:ext uri="{FF2B5EF4-FFF2-40B4-BE49-F238E27FC236}">
              <a16:creationId xmlns:a16="http://schemas.microsoft.com/office/drawing/2014/main" id="{00000000-0008-0000-2000-0000B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2" name="372 CuadroTexto">
          <a:extLst>
            <a:ext uri="{FF2B5EF4-FFF2-40B4-BE49-F238E27FC236}">
              <a16:creationId xmlns:a16="http://schemas.microsoft.com/office/drawing/2014/main" id="{00000000-0008-0000-2000-0000C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3" name="373 CuadroTexto">
          <a:extLst>
            <a:ext uri="{FF2B5EF4-FFF2-40B4-BE49-F238E27FC236}">
              <a16:creationId xmlns:a16="http://schemas.microsoft.com/office/drawing/2014/main" id="{00000000-0008-0000-2000-0000C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4" name="374 CuadroTexto">
          <a:extLst>
            <a:ext uri="{FF2B5EF4-FFF2-40B4-BE49-F238E27FC236}">
              <a16:creationId xmlns:a16="http://schemas.microsoft.com/office/drawing/2014/main" id="{00000000-0008-0000-2000-0000C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5" name="375 CuadroTexto">
          <a:extLst>
            <a:ext uri="{FF2B5EF4-FFF2-40B4-BE49-F238E27FC236}">
              <a16:creationId xmlns:a16="http://schemas.microsoft.com/office/drawing/2014/main" id="{00000000-0008-0000-2000-0000C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6" name="376 CuadroTexto">
          <a:extLst>
            <a:ext uri="{FF2B5EF4-FFF2-40B4-BE49-F238E27FC236}">
              <a16:creationId xmlns:a16="http://schemas.microsoft.com/office/drawing/2014/main" id="{00000000-0008-0000-2000-0000C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7" name="377 CuadroTexto">
          <a:extLst>
            <a:ext uri="{FF2B5EF4-FFF2-40B4-BE49-F238E27FC236}">
              <a16:creationId xmlns:a16="http://schemas.microsoft.com/office/drawing/2014/main" id="{00000000-0008-0000-2000-0000C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8" name="378 CuadroTexto">
          <a:extLst>
            <a:ext uri="{FF2B5EF4-FFF2-40B4-BE49-F238E27FC236}">
              <a16:creationId xmlns:a16="http://schemas.microsoft.com/office/drawing/2014/main" id="{00000000-0008-0000-2000-0000C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9" name="379 CuadroTexto">
          <a:extLst>
            <a:ext uri="{FF2B5EF4-FFF2-40B4-BE49-F238E27FC236}">
              <a16:creationId xmlns:a16="http://schemas.microsoft.com/office/drawing/2014/main" id="{00000000-0008-0000-2000-0000C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0" name="380 CuadroTexto">
          <a:extLst>
            <a:ext uri="{FF2B5EF4-FFF2-40B4-BE49-F238E27FC236}">
              <a16:creationId xmlns:a16="http://schemas.microsoft.com/office/drawing/2014/main" id="{00000000-0008-0000-2000-0000C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1" name="381 CuadroTexto">
          <a:extLst>
            <a:ext uri="{FF2B5EF4-FFF2-40B4-BE49-F238E27FC236}">
              <a16:creationId xmlns:a16="http://schemas.microsoft.com/office/drawing/2014/main" id="{00000000-0008-0000-2000-0000C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2" name="382 CuadroTexto">
          <a:extLst>
            <a:ext uri="{FF2B5EF4-FFF2-40B4-BE49-F238E27FC236}">
              <a16:creationId xmlns:a16="http://schemas.microsoft.com/office/drawing/2014/main" id="{00000000-0008-0000-2000-0000C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3" name="383 CuadroTexto">
          <a:extLst>
            <a:ext uri="{FF2B5EF4-FFF2-40B4-BE49-F238E27FC236}">
              <a16:creationId xmlns:a16="http://schemas.microsoft.com/office/drawing/2014/main" id="{00000000-0008-0000-2000-0000C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4" name="384 CuadroTexto">
          <a:extLst>
            <a:ext uri="{FF2B5EF4-FFF2-40B4-BE49-F238E27FC236}">
              <a16:creationId xmlns:a16="http://schemas.microsoft.com/office/drawing/2014/main" id="{00000000-0008-0000-2000-0000C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5" name="385 CuadroTexto">
          <a:extLst>
            <a:ext uri="{FF2B5EF4-FFF2-40B4-BE49-F238E27FC236}">
              <a16:creationId xmlns:a16="http://schemas.microsoft.com/office/drawing/2014/main" id="{00000000-0008-0000-2000-0000C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6" name="386 CuadroTexto">
          <a:extLst>
            <a:ext uri="{FF2B5EF4-FFF2-40B4-BE49-F238E27FC236}">
              <a16:creationId xmlns:a16="http://schemas.microsoft.com/office/drawing/2014/main" id="{00000000-0008-0000-2000-0000C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7" name="387 CuadroTexto">
          <a:extLst>
            <a:ext uri="{FF2B5EF4-FFF2-40B4-BE49-F238E27FC236}">
              <a16:creationId xmlns:a16="http://schemas.microsoft.com/office/drawing/2014/main" id="{00000000-0008-0000-2000-0000C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8" name="388 CuadroTexto">
          <a:extLst>
            <a:ext uri="{FF2B5EF4-FFF2-40B4-BE49-F238E27FC236}">
              <a16:creationId xmlns:a16="http://schemas.microsoft.com/office/drawing/2014/main" id="{00000000-0008-0000-2000-0000D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9" name="389 CuadroTexto">
          <a:extLst>
            <a:ext uri="{FF2B5EF4-FFF2-40B4-BE49-F238E27FC236}">
              <a16:creationId xmlns:a16="http://schemas.microsoft.com/office/drawing/2014/main" id="{00000000-0008-0000-2000-0000D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0" name="390 CuadroTexto">
          <a:extLst>
            <a:ext uri="{FF2B5EF4-FFF2-40B4-BE49-F238E27FC236}">
              <a16:creationId xmlns:a16="http://schemas.microsoft.com/office/drawing/2014/main" id="{00000000-0008-0000-2000-0000D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1" name="391 CuadroTexto">
          <a:extLst>
            <a:ext uri="{FF2B5EF4-FFF2-40B4-BE49-F238E27FC236}">
              <a16:creationId xmlns:a16="http://schemas.microsoft.com/office/drawing/2014/main" id="{00000000-0008-0000-2000-0000D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2" name="392 CuadroTexto">
          <a:extLst>
            <a:ext uri="{FF2B5EF4-FFF2-40B4-BE49-F238E27FC236}">
              <a16:creationId xmlns:a16="http://schemas.microsoft.com/office/drawing/2014/main" id="{00000000-0008-0000-2000-0000D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3" name="393 CuadroTexto">
          <a:extLst>
            <a:ext uri="{FF2B5EF4-FFF2-40B4-BE49-F238E27FC236}">
              <a16:creationId xmlns:a16="http://schemas.microsoft.com/office/drawing/2014/main" id="{00000000-0008-0000-2000-0000D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4" name="394 CuadroTexto">
          <a:extLst>
            <a:ext uri="{FF2B5EF4-FFF2-40B4-BE49-F238E27FC236}">
              <a16:creationId xmlns:a16="http://schemas.microsoft.com/office/drawing/2014/main" id="{00000000-0008-0000-2000-0000D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5" name="395 CuadroTexto">
          <a:extLst>
            <a:ext uri="{FF2B5EF4-FFF2-40B4-BE49-F238E27FC236}">
              <a16:creationId xmlns:a16="http://schemas.microsoft.com/office/drawing/2014/main" id="{00000000-0008-0000-2000-0000D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6" name="396 CuadroTexto">
          <a:extLst>
            <a:ext uri="{FF2B5EF4-FFF2-40B4-BE49-F238E27FC236}">
              <a16:creationId xmlns:a16="http://schemas.microsoft.com/office/drawing/2014/main" id="{00000000-0008-0000-2000-0000D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7" name="397 CuadroTexto">
          <a:extLst>
            <a:ext uri="{FF2B5EF4-FFF2-40B4-BE49-F238E27FC236}">
              <a16:creationId xmlns:a16="http://schemas.microsoft.com/office/drawing/2014/main" id="{00000000-0008-0000-2000-0000D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8" name="398 CuadroTexto">
          <a:extLst>
            <a:ext uri="{FF2B5EF4-FFF2-40B4-BE49-F238E27FC236}">
              <a16:creationId xmlns:a16="http://schemas.microsoft.com/office/drawing/2014/main" id="{00000000-0008-0000-2000-0000D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9" name="399 CuadroTexto">
          <a:extLst>
            <a:ext uri="{FF2B5EF4-FFF2-40B4-BE49-F238E27FC236}">
              <a16:creationId xmlns:a16="http://schemas.microsoft.com/office/drawing/2014/main" id="{00000000-0008-0000-2000-0000D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0" name="400 CuadroTexto">
          <a:extLst>
            <a:ext uri="{FF2B5EF4-FFF2-40B4-BE49-F238E27FC236}">
              <a16:creationId xmlns:a16="http://schemas.microsoft.com/office/drawing/2014/main" id="{00000000-0008-0000-2000-0000D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1" name="401 CuadroTexto">
          <a:extLst>
            <a:ext uri="{FF2B5EF4-FFF2-40B4-BE49-F238E27FC236}">
              <a16:creationId xmlns:a16="http://schemas.microsoft.com/office/drawing/2014/main" id="{00000000-0008-0000-2000-0000D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2" name="402 CuadroTexto">
          <a:extLst>
            <a:ext uri="{FF2B5EF4-FFF2-40B4-BE49-F238E27FC236}">
              <a16:creationId xmlns:a16="http://schemas.microsoft.com/office/drawing/2014/main" id="{00000000-0008-0000-2000-0000D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3" name="403 CuadroTexto">
          <a:extLst>
            <a:ext uri="{FF2B5EF4-FFF2-40B4-BE49-F238E27FC236}">
              <a16:creationId xmlns:a16="http://schemas.microsoft.com/office/drawing/2014/main" id="{00000000-0008-0000-2000-0000D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4" name="404 CuadroTexto">
          <a:extLst>
            <a:ext uri="{FF2B5EF4-FFF2-40B4-BE49-F238E27FC236}">
              <a16:creationId xmlns:a16="http://schemas.microsoft.com/office/drawing/2014/main" id="{00000000-0008-0000-2000-0000E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5" name="405 CuadroTexto">
          <a:extLst>
            <a:ext uri="{FF2B5EF4-FFF2-40B4-BE49-F238E27FC236}">
              <a16:creationId xmlns:a16="http://schemas.microsoft.com/office/drawing/2014/main" id="{00000000-0008-0000-2000-0000E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6" name="406 CuadroTexto">
          <a:extLst>
            <a:ext uri="{FF2B5EF4-FFF2-40B4-BE49-F238E27FC236}">
              <a16:creationId xmlns:a16="http://schemas.microsoft.com/office/drawing/2014/main" id="{00000000-0008-0000-2000-0000E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7" name="407 CuadroTexto">
          <a:extLst>
            <a:ext uri="{FF2B5EF4-FFF2-40B4-BE49-F238E27FC236}">
              <a16:creationId xmlns:a16="http://schemas.microsoft.com/office/drawing/2014/main" id="{00000000-0008-0000-2000-0000E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8" name="408 CuadroTexto">
          <a:extLst>
            <a:ext uri="{FF2B5EF4-FFF2-40B4-BE49-F238E27FC236}">
              <a16:creationId xmlns:a16="http://schemas.microsoft.com/office/drawing/2014/main" id="{00000000-0008-0000-2000-0000E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9" name="409 CuadroTexto">
          <a:extLst>
            <a:ext uri="{FF2B5EF4-FFF2-40B4-BE49-F238E27FC236}">
              <a16:creationId xmlns:a16="http://schemas.microsoft.com/office/drawing/2014/main" id="{00000000-0008-0000-2000-0000E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0" name="410 CuadroTexto">
          <a:extLst>
            <a:ext uri="{FF2B5EF4-FFF2-40B4-BE49-F238E27FC236}">
              <a16:creationId xmlns:a16="http://schemas.microsoft.com/office/drawing/2014/main" id="{00000000-0008-0000-2000-0000E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1" name="411 CuadroTexto">
          <a:extLst>
            <a:ext uri="{FF2B5EF4-FFF2-40B4-BE49-F238E27FC236}">
              <a16:creationId xmlns:a16="http://schemas.microsoft.com/office/drawing/2014/main" id="{00000000-0008-0000-2000-0000E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2" name="412 CuadroTexto">
          <a:extLst>
            <a:ext uri="{FF2B5EF4-FFF2-40B4-BE49-F238E27FC236}">
              <a16:creationId xmlns:a16="http://schemas.microsoft.com/office/drawing/2014/main" id="{00000000-0008-0000-2000-0000E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3" name="413 CuadroTexto">
          <a:extLst>
            <a:ext uri="{FF2B5EF4-FFF2-40B4-BE49-F238E27FC236}">
              <a16:creationId xmlns:a16="http://schemas.microsoft.com/office/drawing/2014/main" id="{00000000-0008-0000-2000-0000E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4" name="414 CuadroTexto">
          <a:extLst>
            <a:ext uri="{FF2B5EF4-FFF2-40B4-BE49-F238E27FC236}">
              <a16:creationId xmlns:a16="http://schemas.microsoft.com/office/drawing/2014/main" id="{00000000-0008-0000-2000-0000E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5" name="415 CuadroTexto">
          <a:extLst>
            <a:ext uri="{FF2B5EF4-FFF2-40B4-BE49-F238E27FC236}">
              <a16:creationId xmlns:a16="http://schemas.microsoft.com/office/drawing/2014/main" id="{00000000-0008-0000-2000-0000E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6" name="416 CuadroTexto">
          <a:extLst>
            <a:ext uri="{FF2B5EF4-FFF2-40B4-BE49-F238E27FC236}">
              <a16:creationId xmlns:a16="http://schemas.microsoft.com/office/drawing/2014/main" id="{00000000-0008-0000-2000-0000E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7" name="417 CuadroTexto">
          <a:extLst>
            <a:ext uri="{FF2B5EF4-FFF2-40B4-BE49-F238E27FC236}">
              <a16:creationId xmlns:a16="http://schemas.microsoft.com/office/drawing/2014/main" id="{00000000-0008-0000-2000-0000E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8" name="418 CuadroTexto">
          <a:extLst>
            <a:ext uri="{FF2B5EF4-FFF2-40B4-BE49-F238E27FC236}">
              <a16:creationId xmlns:a16="http://schemas.microsoft.com/office/drawing/2014/main" id="{00000000-0008-0000-2000-0000E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9" name="419 CuadroTexto">
          <a:extLst>
            <a:ext uri="{FF2B5EF4-FFF2-40B4-BE49-F238E27FC236}">
              <a16:creationId xmlns:a16="http://schemas.microsoft.com/office/drawing/2014/main" id="{00000000-0008-0000-2000-0000E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00" name="420 CuadroTexto">
          <a:extLst>
            <a:ext uri="{FF2B5EF4-FFF2-40B4-BE49-F238E27FC236}">
              <a16:creationId xmlns:a16="http://schemas.microsoft.com/office/drawing/2014/main" id="{00000000-0008-0000-2000-0000F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01" name="421 CuadroTexto">
          <a:extLst>
            <a:ext uri="{FF2B5EF4-FFF2-40B4-BE49-F238E27FC236}">
              <a16:creationId xmlns:a16="http://schemas.microsoft.com/office/drawing/2014/main" id="{00000000-0008-0000-2000-0000F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02" name="422 CuadroTexto">
          <a:extLst>
            <a:ext uri="{FF2B5EF4-FFF2-40B4-BE49-F238E27FC236}">
              <a16:creationId xmlns:a16="http://schemas.microsoft.com/office/drawing/2014/main" id="{00000000-0008-0000-2000-0000F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92366" cy="207869"/>
    <xdr:sp macro="" textlink="">
      <xdr:nvSpPr>
        <xdr:cNvPr id="2803" name="423 CuadroTexto">
          <a:extLst>
            <a:ext uri="{FF2B5EF4-FFF2-40B4-BE49-F238E27FC236}">
              <a16:creationId xmlns:a16="http://schemas.microsoft.com/office/drawing/2014/main" id="{00000000-0008-0000-2000-0000F3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4" name="424 CuadroTexto">
          <a:extLst>
            <a:ext uri="{FF2B5EF4-FFF2-40B4-BE49-F238E27FC236}">
              <a16:creationId xmlns:a16="http://schemas.microsoft.com/office/drawing/2014/main" id="{00000000-0008-0000-2000-0000F4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5" name="425 CuadroTexto">
          <a:extLst>
            <a:ext uri="{FF2B5EF4-FFF2-40B4-BE49-F238E27FC236}">
              <a16:creationId xmlns:a16="http://schemas.microsoft.com/office/drawing/2014/main" id="{00000000-0008-0000-2000-0000F5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6" name="426 CuadroTexto">
          <a:extLst>
            <a:ext uri="{FF2B5EF4-FFF2-40B4-BE49-F238E27FC236}">
              <a16:creationId xmlns:a16="http://schemas.microsoft.com/office/drawing/2014/main" id="{00000000-0008-0000-2000-0000F6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7" name="427 CuadroTexto">
          <a:extLst>
            <a:ext uri="{FF2B5EF4-FFF2-40B4-BE49-F238E27FC236}">
              <a16:creationId xmlns:a16="http://schemas.microsoft.com/office/drawing/2014/main" id="{00000000-0008-0000-2000-0000F7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8" name="428 CuadroTexto">
          <a:extLst>
            <a:ext uri="{FF2B5EF4-FFF2-40B4-BE49-F238E27FC236}">
              <a16:creationId xmlns:a16="http://schemas.microsoft.com/office/drawing/2014/main" id="{00000000-0008-0000-2000-0000F8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9" name="429 CuadroTexto">
          <a:extLst>
            <a:ext uri="{FF2B5EF4-FFF2-40B4-BE49-F238E27FC236}">
              <a16:creationId xmlns:a16="http://schemas.microsoft.com/office/drawing/2014/main" id="{00000000-0008-0000-2000-0000F9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0" name="430 CuadroTexto">
          <a:extLst>
            <a:ext uri="{FF2B5EF4-FFF2-40B4-BE49-F238E27FC236}">
              <a16:creationId xmlns:a16="http://schemas.microsoft.com/office/drawing/2014/main" id="{00000000-0008-0000-2000-0000FA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1" name="431 CuadroTexto">
          <a:extLst>
            <a:ext uri="{FF2B5EF4-FFF2-40B4-BE49-F238E27FC236}">
              <a16:creationId xmlns:a16="http://schemas.microsoft.com/office/drawing/2014/main" id="{00000000-0008-0000-2000-0000FB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2" name="432 CuadroTexto">
          <a:extLst>
            <a:ext uri="{FF2B5EF4-FFF2-40B4-BE49-F238E27FC236}">
              <a16:creationId xmlns:a16="http://schemas.microsoft.com/office/drawing/2014/main" id="{00000000-0008-0000-2000-0000FC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3" name="433 CuadroTexto">
          <a:extLst>
            <a:ext uri="{FF2B5EF4-FFF2-40B4-BE49-F238E27FC236}">
              <a16:creationId xmlns:a16="http://schemas.microsoft.com/office/drawing/2014/main" id="{00000000-0008-0000-2000-0000FD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4" name="434 CuadroTexto">
          <a:extLst>
            <a:ext uri="{FF2B5EF4-FFF2-40B4-BE49-F238E27FC236}">
              <a16:creationId xmlns:a16="http://schemas.microsoft.com/office/drawing/2014/main" id="{00000000-0008-0000-2000-0000FE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5" name="435 CuadroTexto">
          <a:extLst>
            <a:ext uri="{FF2B5EF4-FFF2-40B4-BE49-F238E27FC236}">
              <a16:creationId xmlns:a16="http://schemas.microsoft.com/office/drawing/2014/main" id="{00000000-0008-0000-2000-0000FF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6" name="436 CuadroTexto">
          <a:extLst>
            <a:ext uri="{FF2B5EF4-FFF2-40B4-BE49-F238E27FC236}">
              <a16:creationId xmlns:a16="http://schemas.microsoft.com/office/drawing/2014/main" id="{00000000-0008-0000-2000-0000000B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7" name="437 CuadroTexto">
          <a:extLst>
            <a:ext uri="{FF2B5EF4-FFF2-40B4-BE49-F238E27FC236}">
              <a16:creationId xmlns:a16="http://schemas.microsoft.com/office/drawing/2014/main" id="{00000000-0008-0000-2000-0000010B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8" name="438 CuadroTexto">
          <a:extLst>
            <a:ext uri="{FF2B5EF4-FFF2-40B4-BE49-F238E27FC236}">
              <a16:creationId xmlns:a16="http://schemas.microsoft.com/office/drawing/2014/main" id="{00000000-0008-0000-2000-0000020B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9" name="439 CuadroTexto">
          <a:extLst>
            <a:ext uri="{FF2B5EF4-FFF2-40B4-BE49-F238E27FC236}">
              <a16:creationId xmlns:a16="http://schemas.microsoft.com/office/drawing/2014/main" id="{00000000-0008-0000-2000-0000030B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184731" cy="264560"/>
    <xdr:sp macro="" textlink="">
      <xdr:nvSpPr>
        <xdr:cNvPr id="2820" name="440 CuadroTexto">
          <a:extLst>
            <a:ext uri="{FF2B5EF4-FFF2-40B4-BE49-F238E27FC236}">
              <a16:creationId xmlns:a16="http://schemas.microsoft.com/office/drawing/2014/main" id="{00000000-0008-0000-2000-000004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1" name="441 CuadroTexto">
          <a:extLst>
            <a:ext uri="{FF2B5EF4-FFF2-40B4-BE49-F238E27FC236}">
              <a16:creationId xmlns:a16="http://schemas.microsoft.com/office/drawing/2014/main" id="{00000000-0008-0000-2000-000005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2" name="442 CuadroTexto">
          <a:extLst>
            <a:ext uri="{FF2B5EF4-FFF2-40B4-BE49-F238E27FC236}">
              <a16:creationId xmlns:a16="http://schemas.microsoft.com/office/drawing/2014/main" id="{00000000-0008-0000-2000-000006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3" name="443 CuadroTexto">
          <a:extLst>
            <a:ext uri="{FF2B5EF4-FFF2-40B4-BE49-F238E27FC236}">
              <a16:creationId xmlns:a16="http://schemas.microsoft.com/office/drawing/2014/main" id="{00000000-0008-0000-2000-000007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4" name="444 CuadroTexto">
          <a:extLst>
            <a:ext uri="{FF2B5EF4-FFF2-40B4-BE49-F238E27FC236}">
              <a16:creationId xmlns:a16="http://schemas.microsoft.com/office/drawing/2014/main" id="{00000000-0008-0000-2000-000008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5" name="445 CuadroTexto">
          <a:extLst>
            <a:ext uri="{FF2B5EF4-FFF2-40B4-BE49-F238E27FC236}">
              <a16:creationId xmlns:a16="http://schemas.microsoft.com/office/drawing/2014/main" id="{00000000-0008-0000-2000-000009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6" name="446 CuadroTexto">
          <a:extLst>
            <a:ext uri="{FF2B5EF4-FFF2-40B4-BE49-F238E27FC236}">
              <a16:creationId xmlns:a16="http://schemas.microsoft.com/office/drawing/2014/main" id="{00000000-0008-0000-2000-00000A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7" name="447 CuadroTexto">
          <a:extLst>
            <a:ext uri="{FF2B5EF4-FFF2-40B4-BE49-F238E27FC236}">
              <a16:creationId xmlns:a16="http://schemas.microsoft.com/office/drawing/2014/main" id="{00000000-0008-0000-2000-00000B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8" name="448 CuadroTexto">
          <a:extLst>
            <a:ext uri="{FF2B5EF4-FFF2-40B4-BE49-F238E27FC236}">
              <a16:creationId xmlns:a16="http://schemas.microsoft.com/office/drawing/2014/main" id="{00000000-0008-0000-2000-00000C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9" name="449 CuadroTexto">
          <a:extLst>
            <a:ext uri="{FF2B5EF4-FFF2-40B4-BE49-F238E27FC236}">
              <a16:creationId xmlns:a16="http://schemas.microsoft.com/office/drawing/2014/main" id="{00000000-0008-0000-2000-00000D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30" name="450 CuadroTexto">
          <a:extLst>
            <a:ext uri="{FF2B5EF4-FFF2-40B4-BE49-F238E27FC236}">
              <a16:creationId xmlns:a16="http://schemas.microsoft.com/office/drawing/2014/main" id="{00000000-0008-0000-2000-00000E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31" name="451 CuadroTexto">
          <a:extLst>
            <a:ext uri="{FF2B5EF4-FFF2-40B4-BE49-F238E27FC236}">
              <a16:creationId xmlns:a16="http://schemas.microsoft.com/office/drawing/2014/main" id="{00000000-0008-0000-2000-00000F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32" name="17 CuadroTexto">
          <a:extLst>
            <a:ext uri="{FF2B5EF4-FFF2-40B4-BE49-F238E27FC236}">
              <a16:creationId xmlns:a16="http://schemas.microsoft.com/office/drawing/2014/main" id="{00000000-0008-0000-2000-00001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2833" name="90 CuadroTexto">
          <a:extLst>
            <a:ext uri="{FF2B5EF4-FFF2-40B4-BE49-F238E27FC236}">
              <a16:creationId xmlns:a16="http://schemas.microsoft.com/office/drawing/2014/main" id="{00000000-0008-0000-2000-000011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4" name="91 CuadroTexto">
          <a:extLst>
            <a:ext uri="{FF2B5EF4-FFF2-40B4-BE49-F238E27FC236}">
              <a16:creationId xmlns:a16="http://schemas.microsoft.com/office/drawing/2014/main" id="{00000000-0008-0000-2000-000012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5" name="92 CuadroTexto">
          <a:extLst>
            <a:ext uri="{FF2B5EF4-FFF2-40B4-BE49-F238E27FC236}">
              <a16:creationId xmlns:a16="http://schemas.microsoft.com/office/drawing/2014/main" id="{00000000-0008-0000-2000-000013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6" name="93 CuadroTexto">
          <a:extLst>
            <a:ext uri="{FF2B5EF4-FFF2-40B4-BE49-F238E27FC236}">
              <a16:creationId xmlns:a16="http://schemas.microsoft.com/office/drawing/2014/main" id="{00000000-0008-0000-2000-000014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7" name="94 CuadroTexto">
          <a:extLst>
            <a:ext uri="{FF2B5EF4-FFF2-40B4-BE49-F238E27FC236}">
              <a16:creationId xmlns:a16="http://schemas.microsoft.com/office/drawing/2014/main" id="{00000000-0008-0000-2000-000015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8" name="95 CuadroTexto">
          <a:extLst>
            <a:ext uri="{FF2B5EF4-FFF2-40B4-BE49-F238E27FC236}">
              <a16:creationId xmlns:a16="http://schemas.microsoft.com/office/drawing/2014/main" id="{00000000-0008-0000-2000-000016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9" name="96 CuadroTexto">
          <a:extLst>
            <a:ext uri="{FF2B5EF4-FFF2-40B4-BE49-F238E27FC236}">
              <a16:creationId xmlns:a16="http://schemas.microsoft.com/office/drawing/2014/main" id="{00000000-0008-0000-2000-000017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0" name="97 CuadroTexto">
          <a:extLst>
            <a:ext uri="{FF2B5EF4-FFF2-40B4-BE49-F238E27FC236}">
              <a16:creationId xmlns:a16="http://schemas.microsoft.com/office/drawing/2014/main" id="{00000000-0008-0000-2000-000018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1" name="98 CuadroTexto">
          <a:extLst>
            <a:ext uri="{FF2B5EF4-FFF2-40B4-BE49-F238E27FC236}">
              <a16:creationId xmlns:a16="http://schemas.microsoft.com/office/drawing/2014/main" id="{00000000-0008-0000-2000-000019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2" name="99 CuadroTexto">
          <a:extLst>
            <a:ext uri="{FF2B5EF4-FFF2-40B4-BE49-F238E27FC236}">
              <a16:creationId xmlns:a16="http://schemas.microsoft.com/office/drawing/2014/main" id="{00000000-0008-0000-2000-00001A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3" name="100 CuadroTexto">
          <a:extLst>
            <a:ext uri="{FF2B5EF4-FFF2-40B4-BE49-F238E27FC236}">
              <a16:creationId xmlns:a16="http://schemas.microsoft.com/office/drawing/2014/main" id="{00000000-0008-0000-2000-00001B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4" name="101 CuadroTexto">
          <a:extLst>
            <a:ext uri="{FF2B5EF4-FFF2-40B4-BE49-F238E27FC236}">
              <a16:creationId xmlns:a16="http://schemas.microsoft.com/office/drawing/2014/main" id="{00000000-0008-0000-2000-00001C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845" name="118 CuadroTexto">
          <a:extLst>
            <a:ext uri="{FF2B5EF4-FFF2-40B4-BE49-F238E27FC236}">
              <a16:creationId xmlns:a16="http://schemas.microsoft.com/office/drawing/2014/main" id="{00000000-0008-0000-2000-00001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6" name="119 CuadroTexto">
          <a:extLst>
            <a:ext uri="{FF2B5EF4-FFF2-40B4-BE49-F238E27FC236}">
              <a16:creationId xmlns:a16="http://schemas.microsoft.com/office/drawing/2014/main" id="{00000000-0008-0000-2000-00001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7" name="120 CuadroTexto">
          <a:extLst>
            <a:ext uri="{FF2B5EF4-FFF2-40B4-BE49-F238E27FC236}">
              <a16:creationId xmlns:a16="http://schemas.microsoft.com/office/drawing/2014/main" id="{00000000-0008-0000-2000-00001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8" name="121 CuadroTexto">
          <a:extLst>
            <a:ext uri="{FF2B5EF4-FFF2-40B4-BE49-F238E27FC236}">
              <a16:creationId xmlns:a16="http://schemas.microsoft.com/office/drawing/2014/main" id="{00000000-0008-0000-2000-00002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9" name="122 CuadroTexto">
          <a:extLst>
            <a:ext uri="{FF2B5EF4-FFF2-40B4-BE49-F238E27FC236}">
              <a16:creationId xmlns:a16="http://schemas.microsoft.com/office/drawing/2014/main" id="{00000000-0008-0000-2000-00002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0" name="123 CuadroTexto">
          <a:extLst>
            <a:ext uri="{FF2B5EF4-FFF2-40B4-BE49-F238E27FC236}">
              <a16:creationId xmlns:a16="http://schemas.microsoft.com/office/drawing/2014/main" id="{00000000-0008-0000-2000-00002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1" name="124 CuadroTexto">
          <a:extLst>
            <a:ext uri="{FF2B5EF4-FFF2-40B4-BE49-F238E27FC236}">
              <a16:creationId xmlns:a16="http://schemas.microsoft.com/office/drawing/2014/main" id="{00000000-0008-0000-2000-00002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2" name="125 CuadroTexto">
          <a:extLst>
            <a:ext uri="{FF2B5EF4-FFF2-40B4-BE49-F238E27FC236}">
              <a16:creationId xmlns:a16="http://schemas.microsoft.com/office/drawing/2014/main" id="{00000000-0008-0000-2000-00002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3" name="143 CuadroTexto">
          <a:extLst>
            <a:ext uri="{FF2B5EF4-FFF2-40B4-BE49-F238E27FC236}">
              <a16:creationId xmlns:a16="http://schemas.microsoft.com/office/drawing/2014/main" id="{00000000-0008-0000-2000-00002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4" name="144 CuadroTexto">
          <a:extLst>
            <a:ext uri="{FF2B5EF4-FFF2-40B4-BE49-F238E27FC236}">
              <a16:creationId xmlns:a16="http://schemas.microsoft.com/office/drawing/2014/main" id="{00000000-0008-0000-2000-00002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5" name="145 CuadroTexto">
          <a:extLst>
            <a:ext uri="{FF2B5EF4-FFF2-40B4-BE49-F238E27FC236}">
              <a16:creationId xmlns:a16="http://schemas.microsoft.com/office/drawing/2014/main" id="{00000000-0008-0000-2000-00002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6" name="146 CuadroTexto">
          <a:extLst>
            <a:ext uri="{FF2B5EF4-FFF2-40B4-BE49-F238E27FC236}">
              <a16:creationId xmlns:a16="http://schemas.microsoft.com/office/drawing/2014/main" id="{00000000-0008-0000-2000-00002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7" name="147 CuadroTexto">
          <a:extLst>
            <a:ext uri="{FF2B5EF4-FFF2-40B4-BE49-F238E27FC236}">
              <a16:creationId xmlns:a16="http://schemas.microsoft.com/office/drawing/2014/main" id="{00000000-0008-0000-2000-00002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8" name="148 CuadroTexto">
          <a:extLst>
            <a:ext uri="{FF2B5EF4-FFF2-40B4-BE49-F238E27FC236}">
              <a16:creationId xmlns:a16="http://schemas.microsoft.com/office/drawing/2014/main" id="{00000000-0008-0000-2000-00002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9" name="149 CuadroTexto">
          <a:extLst>
            <a:ext uri="{FF2B5EF4-FFF2-40B4-BE49-F238E27FC236}">
              <a16:creationId xmlns:a16="http://schemas.microsoft.com/office/drawing/2014/main" id="{00000000-0008-0000-2000-00002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0" name="150 CuadroTexto">
          <a:extLst>
            <a:ext uri="{FF2B5EF4-FFF2-40B4-BE49-F238E27FC236}">
              <a16:creationId xmlns:a16="http://schemas.microsoft.com/office/drawing/2014/main" id="{00000000-0008-0000-2000-00002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1" name="151 CuadroTexto">
          <a:extLst>
            <a:ext uri="{FF2B5EF4-FFF2-40B4-BE49-F238E27FC236}">
              <a16:creationId xmlns:a16="http://schemas.microsoft.com/office/drawing/2014/main" id="{00000000-0008-0000-2000-00002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2" name="152 CuadroTexto">
          <a:extLst>
            <a:ext uri="{FF2B5EF4-FFF2-40B4-BE49-F238E27FC236}">
              <a16:creationId xmlns:a16="http://schemas.microsoft.com/office/drawing/2014/main" id="{00000000-0008-0000-2000-00002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3" name="153 CuadroTexto">
          <a:extLst>
            <a:ext uri="{FF2B5EF4-FFF2-40B4-BE49-F238E27FC236}">
              <a16:creationId xmlns:a16="http://schemas.microsoft.com/office/drawing/2014/main" id="{00000000-0008-0000-2000-00002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4" name="154 CuadroTexto">
          <a:extLst>
            <a:ext uri="{FF2B5EF4-FFF2-40B4-BE49-F238E27FC236}">
              <a16:creationId xmlns:a16="http://schemas.microsoft.com/office/drawing/2014/main" id="{00000000-0008-0000-2000-00003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5" name="155 CuadroTexto">
          <a:extLst>
            <a:ext uri="{FF2B5EF4-FFF2-40B4-BE49-F238E27FC236}">
              <a16:creationId xmlns:a16="http://schemas.microsoft.com/office/drawing/2014/main" id="{00000000-0008-0000-2000-00003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6" name="156 CuadroTexto">
          <a:extLst>
            <a:ext uri="{FF2B5EF4-FFF2-40B4-BE49-F238E27FC236}">
              <a16:creationId xmlns:a16="http://schemas.microsoft.com/office/drawing/2014/main" id="{00000000-0008-0000-2000-00003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7" name="157 CuadroTexto">
          <a:extLst>
            <a:ext uri="{FF2B5EF4-FFF2-40B4-BE49-F238E27FC236}">
              <a16:creationId xmlns:a16="http://schemas.microsoft.com/office/drawing/2014/main" id="{00000000-0008-0000-2000-00003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8" name="158 CuadroTexto">
          <a:extLst>
            <a:ext uri="{FF2B5EF4-FFF2-40B4-BE49-F238E27FC236}">
              <a16:creationId xmlns:a16="http://schemas.microsoft.com/office/drawing/2014/main" id="{00000000-0008-0000-2000-00003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9" name="159 CuadroTexto">
          <a:extLst>
            <a:ext uri="{FF2B5EF4-FFF2-40B4-BE49-F238E27FC236}">
              <a16:creationId xmlns:a16="http://schemas.microsoft.com/office/drawing/2014/main" id="{00000000-0008-0000-2000-00003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0" name="160 CuadroTexto">
          <a:extLst>
            <a:ext uri="{FF2B5EF4-FFF2-40B4-BE49-F238E27FC236}">
              <a16:creationId xmlns:a16="http://schemas.microsoft.com/office/drawing/2014/main" id="{00000000-0008-0000-2000-00003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1" name="161 CuadroTexto">
          <a:extLst>
            <a:ext uri="{FF2B5EF4-FFF2-40B4-BE49-F238E27FC236}">
              <a16:creationId xmlns:a16="http://schemas.microsoft.com/office/drawing/2014/main" id="{00000000-0008-0000-2000-00003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2" name="162 CuadroTexto">
          <a:extLst>
            <a:ext uri="{FF2B5EF4-FFF2-40B4-BE49-F238E27FC236}">
              <a16:creationId xmlns:a16="http://schemas.microsoft.com/office/drawing/2014/main" id="{00000000-0008-0000-2000-00003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3" name="163 CuadroTexto">
          <a:extLst>
            <a:ext uri="{FF2B5EF4-FFF2-40B4-BE49-F238E27FC236}">
              <a16:creationId xmlns:a16="http://schemas.microsoft.com/office/drawing/2014/main" id="{00000000-0008-0000-2000-00003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4" name="164 CuadroTexto">
          <a:extLst>
            <a:ext uri="{FF2B5EF4-FFF2-40B4-BE49-F238E27FC236}">
              <a16:creationId xmlns:a16="http://schemas.microsoft.com/office/drawing/2014/main" id="{00000000-0008-0000-2000-00003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5" name="165 CuadroTexto">
          <a:extLst>
            <a:ext uri="{FF2B5EF4-FFF2-40B4-BE49-F238E27FC236}">
              <a16:creationId xmlns:a16="http://schemas.microsoft.com/office/drawing/2014/main" id="{00000000-0008-0000-2000-00003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6" name="166 CuadroTexto">
          <a:extLst>
            <a:ext uri="{FF2B5EF4-FFF2-40B4-BE49-F238E27FC236}">
              <a16:creationId xmlns:a16="http://schemas.microsoft.com/office/drawing/2014/main" id="{00000000-0008-0000-2000-00003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7" name="167 CuadroTexto">
          <a:extLst>
            <a:ext uri="{FF2B5EF4-FFF2-40B4-BE49-F238E27FC236}">
              <a16:creationId xmlns:a16="http://schemas.microsoft.com/office/drawing/2014/main" id="{00000000-0008-0000-2000-00003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8" name="168 CuadroTexto">
          <a:extLst>
            <a:ext uri="{FF2B5EF4-FFF2-40B4-BE49-F238E27FC236}">
              <a16:creationId xmlns:a16="http://schemas.microsoft.com/office/drawing/2014/main" id="{00000000-0008-0000-2000-00003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9" name="169 CuadroTexto">
          <a:extLst>
            <a:ext uri="{FF2B5EF4-FFF2-40B4-BE49-F238E27FC236}">
              <a16:creationId xmlns:a16="http://schemas.microsoft.com/office/drawing/2014/main" id="{00000000-0008-0000-2000-00003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0" name="170 CuadroTexto">
          <a:extLst>
            <a:ext uri="{FF2B5EF4-FFF2-40B4-BE49-F238E27FC236}">
              <a16:creationId xmlns:a16="http://schemas.microsoft.com/office/drawing/2014/main" id="{00000000-0008-0000-2000-00004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1" name="171 CuadroTexto">
          <a:extLst>
            <a:ext uri="{FF2B5EF4-FFF2-40B4-BE49-F238E27FC236}">
              <a16:creationId xmlns:a16="http://schemas.microsoft.com/office/drawing/2014/main" id="{00000000-0008-0000-2000-00004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2" name="172 CuadroTexto">
          <a:extLst>
            <a:ext uri="{FF2B5EF4-FFF2-40B4-BE49-F238E27FC236}">
              <a16:creationId xmlns:a16="http://schemas.microsoft.com/office/drawing/2014/main" id="{00000000-0008-0000-2000-00004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3" name="173 CuadroTexto">
          <a:extLst>
            <a:ext uri="{FF2B5EF4-FFF2-40B4-BE49-F238E27FC236}">
              <a16:creationId xmlns:a16="http://schemas.microsoft.com/office/drawing/2014/main" id="{00000000-0008-0000-2000-00004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4" name="174 CuadroTexto">
          <a:extLst>
            <a:ext uri="{FF2B5EF4-FFF2-40B4-BE49-F238E27FC236}">
              <a16:creationId xmlns:a16="http://schemas.microsoft.com/office/drawing/2014/main" id="{00000000-0008-0000-2000-00004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5" name="175 CuadroTexto">
          <a:extLst>
            <a:ext uri="{FF2B5EF4-FFF2-40B4-BE49-F238E27FC236}">
              <a16:creationId xmlns:a16="http://schemas.microsoft.com/office/drawing/2014/main" id="{00000000-0008-0000-2000-00004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6" name="176 CuadroTexto">
          <a:extLst>
            <a:ext uri="{FF2B5EF4-FFF2-40B4-BE49-F238E27FC236}">
              <a16:creationId xmlns:a16="http://schemas.microsoft.com/office/drawing/2014/main" id="{00000000-0008-0000-2000-00004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7" name="177 CuadroTexto">
          <a:extLst>
            <a:ext uri="{FF2B5EF4-FFF2-40B4-BE49-F238E27FC236}">
              <a16:creationId xmlns:a16="http://schemas.microsoft.com/office/drawing/2014/main" id="{00000000-0008-0000-2000-00004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8" name="178 CuadroTexto">
          <a:extLst>
            <a:ext uri="{FF2B5EF4-FFF2-40B4-BE49-F238E27FC236}">
              <a16:creationId xmlns:a16="http://schemas.microsoft.com/office/drawing/2014/main" id="{00000000-0008-0000-2000-00004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9" name="179 CuadroTexto">
          <a:extLst>
            <a:ext uri="{FF2B5EF4-FFF2-40B4-BE49-F238E27FC236}">
              <a16:creationId xmlns:a16="http://schemas.microsoft.com/office/drawing/2014/main" id="{00000000-0008-0000-2000-00004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0" name="180 CuadroTexto">
          <a:extLst>
            <a:ext uri="{FF2B5EF4-FFF2-40B4-BE49-F238E27FC236}">
              <a16:creationId xmlns:a16="http://schemas.microsoft.com/office/drawing/2014/main" id="{00000000-0008-0000-2000-00004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1" name="181 CuadroTexto">
          <a:extLst>
            <a:ext uri="{FF2B5EF4-FFF2-40B4-BE49-F238E27FC236}">
              <a16:creationId xmlns:a16="http://schemas.microsoft.com/office/drawing/2014/main" id="{00000000-0008-0000-2000-00004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2" name="182 CuadroTexto">
          <a:extLst>
            <a:ext uri="{FF2B5EF4-FFF2-40B4-BE49-F238E27FC236}">
              <a16:creationId xmlns:a16="http://schemas.microsoft.com/office/drawing/2014/main" id="{00000000-0008-0000-2000-00004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3" name="183 CuadroTexto">
          <a:extLst>
            <a:ext uri="{FF2B5EF4-FFF2-40B4-BE49-F238E27FC236}">
              <a16:creationId xmlns:a16="http://schemas.microsoft.com/office/drawing/2014/main" id="{00000000-0008-0000-2000-00004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4" name="184 CuadroTexto">
          <a:extLst>
            <a:ext uri="{FF2B5EF4-FFF2-40B4-BE49-F238E27FC236}">
              <a16:creationId xmlns:a16="http://schemas.microsoft.com/office/drawing/2014/main" id="{00000000-0008-0000-2000-00004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5" name="185 CuadroTexto">
          <a:extLst>
            <a:ext uri="{FF2B5EF4-FFF2-40B4-BE49-F238E27FC236}">
              <a16:creationId xmlns:a16="http://schemas.microsoft.com/office/drawing/2014/main" id="{00000000-0008-0000-2000-00004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6" name="186 CuadroTexto">
          <a:extLst>
            <a:ext uri="{FF2B5EF4-FFF2-40B4-BE49-F238E27FC236}">
              <a16:creationId xmlns:a16="http://schemas.microsoft.com/office/drawing/2014/main" id="{00000000-0008-0000-2000-00005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7" name="187 CuadroTexto">
          <a:extLst>
            <a:ext uri="{FF2B5EF4-FFF2-40B4-BE49-F238E27FC236}">
              <a16:creationId xmlns:a16="http://schemas.microsoft.com/office/drawing/2014/main" id="{00000000-0008-0000-2000-00005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8" name="188 CuadroTexto">
          <a:extLst>
            <a:ext uri="{FF2B5EF4-FFF2-40B4-BE49-F238E27FC236}">
              <a16:creationId xmlns:a16="http://schemas.microsoft.com/office/drawing/2014/main" id="{00000000-0008-0000-2000-00005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9" name="189 CuadroTexto">
          <a:extLst>
            <a:ext uri="{FF2B5EF4-FFF2-40B4-BE49-F238E27FC236}">
              <a16:creationId xmlns:a16="http://schemas.microsoft.com/office/drawing/2014/main" id="{00000000-0008-0000-2000-00005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0" name="190 CuadroTexto">
          <a:extLst>
            <a:ext uri="{FF2B5EF4-FFF2-40B4-BE49-F238E27FC236}">
              <a16:creationId xmlns:a16="http://schemas.microsoft.com/office/drawing/2014/main" id="{00000000-0008-0000-2000-00005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1" name="191 CuadroTexto">
          <a:extLst>
            <a:ext uri="{FF2B5EF4-FFF2-40B4-BE49-F238E27FC236}">
              <a16:creationId xmlns:a16="http://schemas.microsoft.com/office/drawing/2014/main" id="{00000000-0008-0000-2000-00005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2" name="192 CuadroTexto">
          <a:extLst>
            <a:ext uri="{FF2B5EF4-FFF2-40B4-BE49-F238E27FC236}">
              <a16:creationId xmlns:a16="http://schemas.microsoft.com/office/drawing/2014/main" id="{00000000-0008-0000-2000-00005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3" name="193 CuadroTexto">
          <a:extLst>
            <a:ext uri="{FF2B5EF4-FFF2-40B4-BE49-F238E27FC236}">
              <a16:creationId xmlns:a16="http://schemas.microsoft.com/office/drawing/2014/main" id="{00000000-0008-0000-2000-00005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4" name="194 CuadroTexto">
          <a:extLst>
            <a:ext uri="{FF2B5EF4-FFF2-40B4-BE49-F238E27FC236}">
              <a16:creationId xmlns:a16="http://schemas.microsoft.com/office/drawing/2014/main" id="{00000000-0008-0000-2000-00005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5" name="195 CuadroTexto">
          <a:extLst>
            <a:ext uri="{FF2B5EF4-FFF2-40B4-BE49-F238E27FC236}">
              <a16:creationId xmlns:a16="http://schemas.microsoft.com/office/drawing/2014/main" id="{00000000-0008-0000-2000-00005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6" name="196 CuadroTexto">
          <a:extLst>
            <a:ext uri="{FF2B5EF4-FFF2-40B4-BE49-F238E27FC236}">
              <a16:creationId xmlns:a16="http://schemas.microsoft.com/office/drawing/2014/main" id="{00000000-0008-0000-2000-00005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7" name="197 CuadroTexto">
          <a:extLst>
            <a:ext uri="{FF2B5EF4-FFF2-40B4-BE49-F238E27FC236}">
              <a16:creationId xmlns:a16="http://schemas.microsoft.com/office/drawing/2014/main" id="{00000000-0008-0000-2000-00005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8" name="198 CuadroTexto">
          <a:extLst>
            <a:ext uri="{FF2B5EF4-FFF2-40B4-BE49-F238E27FC236}">
              <a16:creationId xmlns:a16="http://schemas.microsoft.com/office/drawing/2014/main" id="{00000000-0008-0000-2000-00005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9" name="199 CuadroTexto">
          <a:extLst>
            <a:ext uri="{FF2B5EF4-FFF2-40B4-BE49-F238E27FC236}">
              <a16:creationId xmlns:a16="http://schemas.microsoft.com/office/drawing/2014/main" id="{00000000-0008-0000-2000-00005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0" name="200 CuadroTexto">
          <a:extLst>
            <a:ext uri="{FF2B5EF4-FFF2-40B4-BE49-F238E27FC236}">
              <a16:creationId xmlns:a16="http://schemas.microsoft.com/office/drawing/2014/main" id="{00000000-0008-0000-2000-00005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1" name="201 CuadroTexto">
          <a:extLst>
            <a:ext uri="{FF2B5EF4-FFF2-40B4-BE49-F238E27FC236}">
              <a16:creationId xmlns:a16="http://schemas.microsoft.com/office/drawing/2014/main" id="{00000000-0008-0000-2000-00005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2" name="202 CuadroTexto">
          <a:extLst>
            <a:ext uri="{FF2B5EF4-FFF2-40B4-BE49-F238E27FC236}">
              <a16:creationId xmlns:a16="http://schemas.microsoft.com/office/drawing/2014/main" id="{00000000-0008-0000-2000-00006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3" name="203 CuadroTexto">
          <a:extLst>
            <a:ext uri="{FF2B5EF4-FFF2-40B4-BE49-F238E27FC236}">
              <a16:creationId xmlns:a16="http://schemas.microsoft.com/office/drawing/2014/main" id="{00000000-0008-0000-2000-00006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4" name="204 CuadroTexto">
          <a:extLst>
            <a:ext uri="{FF2B5EF4-FFF2-40B4-BE49-F238E27FC236}">
              <a16:creationId xmlns:a16="http://schemas.microsoft.com/office/drawing/2014/main" id="{00000000-0008-0000-2000-00006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5" name="205 CuadroTexto">
          <a:extLst>
            <a:ext uri="{FF2B5EF4-FFF2-40B4-BE49-F238E27FC236}">
              <a16:creationId xmlns:a16="http://schemas.microsoft.com/office/drawing/2014/main" id="{00000000-0008-0000-2000-00006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6" name="206 CuadroTexto">
          <a:extLst>
            <a:ext uri="{FF2B5EF4-FFF2-40B4-BE49-F238E27FC236}">
              <a16:creationId xmlns:a16="http://schemas.microsoft.com/office/drawing/2014/main" id="{00000000-0008-0000-2000-00006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7" name="207 CuadroTexto">
          <a:extLst>
            <a:ext uri="{FF2B5EF4-FFF2-40B4-BE49-F238E27FC236}">
              <a16:creationId xmlns:a16="http://schemas.microsoft.com/office/drawing/2014/main" id="{00000000-0008-0000-2000-00006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8" name="208 CuadroTexto">
          <a:extLst>
            <a:ext uri="{FF2B5EF4-FFF2-40B4-BE49-F238E27FC236}">
              <a16:creationId xmlns:a16="http://schemas.microsoft.com/office/drawing/2014/main" id="{00000000-0008-0000-2000-00006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9" name="209 CuadroTexto">
          <a:extLst>
            <a:ext uri="{FF2B5EF4-FFF2-40B4-BE49-F238E27FC236}">
              <a16:creationId xmlns:a16="http://schemas.microsoft.com/office/drawing/2014/main" id="{00000000-0008-0000-2000-00006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0" name="210 CuadroTexto">
          <a:extLst>
            <a:ext uri="{FF2B5EF4-FFF2-40B4-BE49-F238E27FC236}">
              <a16:creationId xmlns:a16="http://schemas.microsoft.com/office/drawing/2014/main" id="{00000000-0008-0000-2000-00006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1" name="211 CuadroTexto">
          <a:extLst>
            <a:ext uri="{FF2B5EF4-FFF2-40B4-BE49-F238E27FC236}">
              <a16:creationId xmlns:a16="http://schemas.microsoft.com/office/drawing/2014/main" id="{00000000-0008-0000-2000-00006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2" name="212 CuadroTexto">
          <a:extLst>
            <a:ext uri="{FF2B5EF4-FFF2-40B4-BE49-F238E27FC236}">
              <a16:creationId xmlns:a16="http://schemas.microsoft.com/office/drawing/2014/main" id="{00000000-0008-0000-2000-00006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3" name="213 CuadroTexto">
          <a:extLst>
            <a:ext uri="{FF2B5EF4-FFF2-40B4-BE49-F238E27FC236}">
              <a16:creationId xmlns:a16="http://schemas.microsoft.com/office/drawing/2014/main" id="{00000000-0008-0000-2000-00006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4" name="214 CuadroTexto">
          <a:extLst>
            <a:ext uri="{FF2B5EF4-FFF2-40B4-BE49-F238E27FC236}">
              <a16:creationId xmlns:a16="http://schemas.microsoft.com/office/drawing/2014/main" id="{00000000-0008-0000-2000-00006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5" name="215 CuadroTexto">
          <a:extLst>
            <a:ext uri="{FF2B5EF4-FFF2-40B4-BE49-F238E27FC236}">
              <a16:creationId xmlns:a16="http://schemas.microsoft.com/office/drawing/2014/main" id="{00000000-0008-0000-2000-00006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6" name="216 CuadroTexto">
          <a:extLst>
            <a:ext uri="{FF2B5EF4-FFF2-40B4-BE49-F238E27FC236}">
              <a16:creationId xmlns:a16="http://schemas.microsoft.com/office/drawing/2014/main" id="{00000000-0008-0000-2000-00006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7" name="217 CuadroTexto">
          <a:extLst>
            <a:ext uri="{FF2B5EF4-FFF2-40B4-BE49-F238E27FC236}">
              <a16:creationId xmlns:a16="http://schemas.microsoft.com/office/drawing/2014/main" id="{00000000-0008-0000-2000-00006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8" name="218 CuadroTexto">
          <a:extLst>
            <a:ext uri="{FF2B5EF4-FFF2-40B4-BE49-F238E27FC236}">
              <a16:creationId xmlns:a16="http://schemas.microsoft.com/office/drawing/2014/main" id="{00000000-0008-0000-2000-00007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9" name="219 CuadroTexto">
          <a:extLst>
            <a:ext uri="{FF2B5EF4-FFF2-40B4-BE49-F238E27FC236}">
              <a16:creationId xmlns:a16="http://schemas.microsoft.com/office/drawing/2014/main" id="{00000000-0008-0000-2000-00007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0" name="220 CuadroTexto">
          <a:extLst>
            <a:ext uri="{FF2B5EF4-FFF2-40B4-BE49-F238E27FC236}">
              <a16:creationId xmlns:a16="http://schemas.microsoft.com/office/drawing/2014/main" id="{00000000-0008-0000-2000-00007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1" name="221 CuadroTexto">
          <a:extLst>
            <a:ext uri="{FF2B5EF4-FFF2-40B4-BE49-F238E27FC236}">
              <a16:creationId xmlns:a16="http://schemas.microsoft.com/office/drawing/2014/main" id="{00000000-0008-0000-2000-00007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2" name="222 CuadroTexto">
          <a:extLst>
            <a:ext uri="{FF2B5EF4-FFF2-40B4-BE49-F238E27FC236}">
              <a16:creationId xmlns:a16="http://schemas.microsoft.com/office/drawing/2014/main" id="{00000000-0008-0000-2000-00007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3" name="223 CuadroTexto">
          <a:extLst>
            <a:ext uri="{FF2B5EF4-FFF2-40B4-BE49-F238E27FC236}">
              <a16:creationId xmlns:a16="http://schemas.microsoft.com/office/drawing/2014/main" id="{00000000-0008-0000-2000-00007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4" name="224 CuadroTexto">
          <a:extLst>
            <a:ext uri="{FF2B5EF4-FFF2-40B4-BE49-F238E27FC236}">
              <a16:creationId xmlns:a16="http://schemas.microsoft.com/office/drawing/2014/main" id="{00000000-0008-0000-2000-00007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5" name="225 CuadroTexto">
          <a:extLst>
            <a:ext uri="{FF2B5EF4-FFF2-40B4-BE49-F238E27FC236}">
              <a16:creationId xmlns:a16="http://schemas.microsoft.com/office/drawing/2014/main" id="{00000000-0008-0000-2000-00007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6" name="226 CuadroTexto">
          <a:extLst>
            <a:ext uri="{FF2B5EF4-FFF2-40B4-BE49-F238E27FC236}">
              <a16:creationId xmlns:a16="http://schemas.microsoft.com/office/drawing/2014/main" id="{00000000-0008-0000-2000-00007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7" name="227 CuadroTexto">
          <a:extLst>
            <a:ext uri="{FF2B5EF4-FFF2-40B4-BE49-F238E27FC236}">
              <a16:creationId xmlns:a16="http://schemas.microsoft.com/office/drawing/2014/main" id="{00000000-0008-0000-2000-00007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8" name="228 CuadroTexto">
          <a:extLst>
            <a:ext uri="{FF2B5EF4-FFF2-40B4-BE49-F238E27FC236}">
              <a16:creationId xmlns:a16="http://schemas.microsoft.com/office/drawing/2014/main" id="{00000000-0008-0000-2000-00007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9" name="229 CuadroTexto">
          <a:extLst>
            <a:ext uri="{FF2B5EF4-FFF2-40B4-BE49-F238E27FC236}">
              <a16:creationId xmlns:a16="http://schemas.microsoft.com/office/drawing/2014/main" id="{00000000-0008-0000-2000-00007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0" name="230 CuadroTexto">
          <a:extLst>
            <a:ext uri="{FF2B5EF4-FFF2-40B4-BE49-F238E27FC236}">
              <a16:creationId xmlns:a16="http://schemas.microsoft.com/office/drawing/2014/main" id="{00000000-0008-0000-2000-00007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1" name="231 CuadroTexto">
          <a:extLst>
            <a:ext uri="{FF2B5EF4-FFF2-40B4-BE49-F238E27FC236}">
              <a16:creationId xmlns:a16="http://schemas.microsoft.com/office/drawing/2014/main" id="{00000000-0008-0000-2000-00007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2" name="232 CuadroTexto">
          <a:extLst>
            <a:ext uri="{FF2B5EF4-FFF2-40B4-BE49-F238E27FC236}">
              <a16:creationId xmlns:a16="http://schemas.microsoft.com/office/drawing/2014/main" id="{00000000-0008-0000-2000-00007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3" name="233 CuadroTexto">
          <a:extLst>
            <a:ext uri="{FF2B5EF4-FFF2-40B4-BE49-F238E27FC236}">
              <a16:creationId xmlns:a16="http://schemas.microsoft.com/office/drawing/2014/main" id="{00000000-0008-0000-2000-00007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4" name="234 CuadroTexto">
          <a:extLst>
            <a:ext uri="{FF2B5EF4-FFF2-40B4-BE49-F238E27FC236}">
              <a16:creationId xmlns:a16="http://schemas.microsoft.com/office/drawing/2014/main" id="{00000000-0008-0000-2000-00008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5" name="235 CuadroTexto">
          <a:extLst>
            <a:ext uri="{FF2B5EF4-FFF2-40B4-BE49-F238E27FC236}">
              <a16:creationId xmlns:a16="http://schemas.microsoft.com/office/drawing/2014/main" id="{00000000-0008-0000-2000-00008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6" name="236 CuadroTexto">
          <a:extLst>
            <a:ext uri="{FF2B5EF4-FFF2-40B4-BE49-F238E27FC236}">
              <a16:creationId xmlns:a16="http://schemas.microsoft.com/office/drawing/2014/main" id="{00000000-0008-0000-2000-00008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7" name="237 CuadroTexto">
          <a:extLst>
            <a:ext uri="{FF2B5EF4-FFF2-40B4-BE49-F238E27FC236}">
              <a16:creationId xmlns:a16="http://schemas.microsoft.com/office/drawing/2014/main" id="{00000000-0008-0000-2000-00008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8" name="238 CuadroTexto">
          <a:extLst>
            <a:ext uri="{FF2B5EF4-FFF2-40B4-BE49-F238E27FC236}">
              <a16:creationId xmlns:a16="http://schemas.microsoft.com/office/drawing/2014/main" id="{00000000-0008-0000-2000-00008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9" name="239 CuadroTexto">
          <a:extLst>
            <a:ext uri="{FF2B5EF4-FFF2-40B4-BE49-F238E27FC236}">
              <a16:creationId xmlns:a16="http://schemas.microsoft.com/office/drawing/2014/main" id="{00000000-0008-0000-2000-00008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0" name="240 CuadroTexto">
          <a:extLst>
            <a:ext uri="{FF2B5EF4-FFF2-40B4-BE49-F238E27FC236}">
              <a16:creationId xmlns:a16="http://schemas.microsoft.com/office/drawing/2014/main" id="{00000000-0008-0000-2000-00008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1" name="241 CuadroTexto">
          <a:extLst>
            <a:ext uri="{FF2B5EF4-FFF2-40B4-BE49-F238E27FC236}">
              <a16:creationId xmlns:a16="http://schemas.microsoft.com/office/drawing/2014/main" id="{00000000-0008-0000-2000-00008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2" name="242 CuadroTexto">
          <a:extLst>
            <a:ext uri="{FF2B5EF4-FFF2-40B4-BE49-F238E27FC236}">
              <a16:creationId xmlns:a16="http://schemas.microsoft.com/office/drawing/2014/main" id="{00000000-0008-0000-2000-00008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3" name="243 CuadroTexto">
          <a:extLst>
            <a:ext uri="{FF2B5EF4-FFF2-40B4-BE49-F238E27FC236}">
              <a16:creationId xmlns:a16="http://schemas.microsoft.com/office/drawing/2014/main" id="{00000000-0008-0000-2000-00008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4" name="244 CuadroTexto">
          <a:extLst>
            <a:ext uri="{FF2B5EF4-FFF2-40B4-BE49-F238E27FC236}">
              <a16:creationId xmlns:a16="http://schemas.microsoft.com/office/drawing/2014/main" id="{00000000-0008-0000-2000-00008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5" name="245 CuadroTexto">
          <a:extLst>
            <a:ext uri="{FF2B5EF4-FFF2-40B4-BE49-F238E27FC236}">
              <a16:creationId xmlns:a16="http://schemas.microsoft.com/office/drawing/2014/main" id="{00000000-0008-0000-2000-00008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6" name="246 CuadroTexto">
          <a:extLst>
            <a:ext uri="{FF2B5EF4-FFF2-40B4-BE49-F238E27FC236}">
              <a16:creationId xmlns:a16="http://schemas.microsoft.com/office/drawing/2014/main" id="{00000000-0008-0000-2000-00008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7" name="247 CuadroTexto">
          <a:extLst>
            <a:ext uri="{FF2B5EF4-FFF2-40B4-BE49-F238E27FC236}">
              <a16:creationId xmlns:a16="http://schemas.microsoft.com/office/drawing/2014/main" id="{00000000-0008-0000-2000-00008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8" name="248 CuadroTexto">
          <a:extLst>
            <a:ext uri="{FF2B5EF4-FFF2-40B4-BE49-F238E27FC236}">
              <a16:creationId xmlns:a16="http://schemas.microsoft.com/office/drawing/2014/main" id="{00000000-0008-0000-2000-00008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9" name="249 CuadroTexto">
          <a:extLst>
            <a:ext uri="{FF2B5EF4-FFF2-40B4-BE49-F238E27FC236}">
              <a16:creationId xmlns:a16="http://schemas.microsoft.com/office/drawing/2014/main" id="{00000000-0008-0000-2000-00008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0" name="250 CuadroTexto">
          <a:extLst>
            <a:ext uri="{FF2B5EF4-FFF2-40B4-BE49-F238E27FC236}">
              <a16:creationId xmlns:a16="http://schemas.microsoft.com/office/drawing/2014/main" id="{00000000-0008-0000-2000-00009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1" name="251 CuadroTexto">
          <a:extLst>
            <a:ext uri="{FF2B5EF4-FFF2-40B4-BE49-F238E27FC236}">
              <a16:creationId xmlns:a16="http://schemas.microsoft.com/office/drawing/2014/main" id="{00000000-0008-0000-2000-00009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2" name="252 CuadroTexto">
          <a:extLst>
            <a:ext uri="{FF2B5EF4-FFF2-40B4-BE49-F238E27FC236}">
              <a16:creationId xmlns:a16="http://schemas.microsoft.com/office/drawing/2014/main" id="{00000000-0008-0000-2000-00009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3" name="253 CuadroTexto">
          <a:extLst>
            <a:ext uri="{FF2B5EF4-FFF2-40B4-BE49-F238E27FC236}">
              <a16:creationId xmlns:a16="http://schemas.microsoft.com/office/drawing/2014/main" id="{00000000-0008-0000-2000-00009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4" name="254 CuadroTexto">
          <a:extLst>
            <a:ext uri="{FF2B5EF4-FFF2-40B4-BE49-F238E27FC236}">
              <a16:creationId xmlns:a16="http://schemas.microsoft.com/office/drawing/2014/main" id="{00000000-0008-0000-2000-00009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5" name="255 CuadroTexto">
          <a:extLst>
            <a:ext uri="{FF2B5EF4-FFF2-40B4-BE49-F238E27FC236}">
              <a16:creationId xmlns:a16="http://schemas.microsoft.com/office/drawing/2014/main" id="{00000000-0008-0000-2000-00009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6" name="256 CuadroTexto">
          <a:extLst>
            <a:ext uri="{FF2B5EF4-FFF2-40B4-BE49-F238E27FC236}">
              <a16:creationId xmlns:a16="http://schemas.microsoft.com/office/drawing/2014/main" id="{00000000-0008-0000-2000-00009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7" name="257 CuadroTexto">
          <a:extLst>
            <a:ext uri="{FF2B5EF4-FFF2-40B4-BE49-F238E27FC236}">
              <a16:creationId xmlns:a16="http://schemas.microsoft.com/office/drawing/2014/main" id="{00000000-0008-0000-2000-00009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8" name="258 CuadroTexto">
          <a:extLst>
            <a:ext uri="{FF2B5EF4-FFF2-40B4-BE49-F238E27FC236}">
              <a16:creationId xmlns:a16="http://schemas.microsoft.com/office/drawing/2014/main" id="{00000000-0008-0000-2000-00009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9" name="259 CuadroTexto">
          <a:extLst>
            <a:ext uri="{FF2B5EF4-FFF2-40B4-BE49-F238E27FC236}">
              <a16:creationId xmlns:a16="http://schemas.microsoft.com/office/drawing/2014/main" id="{00000000-0008-0000-2000-00009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0" name="260 CuadroTexto">
          <a:extLst>
            <a:ext uri="{FF2B5EF4-FFF2-40B4-BE49-F238E27FC236}">
              <a16:creationId xmlns:a16="http://schemas.microsoft.com/office/drawing/2014/main" id="{00000000-0008-0000-2000-00009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1" name="261 CuadroTexto">
          <a:extLst>
            <a:ext uri="{FF2B5EF4-FFF2-40B4-BE49-F238E27FC236}">
              <a16:creationId xmlns:a16="http://schemas.microsoft.com/office/drawing/2014/main" id="{00000000-0008-0000-2000-00009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2" name="262 CuadroTexto">
          <a:extLst>
            <a:ext uri="{FF2B5EF4-FFF2-40B4-BE49-F238E27FC236}">
              <a16:creationId xmlns:a16="http://schemas.microsoft.com/office/drawing/2014/main" id="{00000000-0008-0000-2000-00009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3" name="263 CuadroTexto">
          <a:extLst>
            <a:ext uri="{FF2B5EF4-FFF2-40B4-BE49-F238E27FC236}">
              <a16:creationId xmlns:a16="http://schemas.microsoft.com/office/drawing/2014/main" id="{00000000-0008-0000-2000-00009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4" name="264 CuadroTexto">
          <a:extLst>
            <a:ext uri="{FF2B5EF4-FFF2-40B4-BE49-F238E27FC236}">
              <a16:creationId xmlns:a16="http://schemas.microsoft.com/office/drawing/2014/main" id="{00000000-0008-0000-2000-00009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5" name="265 CuadroTexto">
          <a:extLst>
            <a:ext uri="{FF2B5EF4-FFF2-40B4-BE49-F238E27FC236}">
              <a16:creationId xmlns:a16="http://schemas.microsoft.com/office/drawing/2014/main" id="{00000000-0008-0000-2000-00009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6" name="266 CuadroTexto">
          <a:extLst>
            <a:ext uri="{FF2B5EF4-FFF2-40B4-BE49-F238E27FC236}">
              <a16:creationId xmlns:a16="http://schemas.microsoft.com/office/drawing/2014/main" id="{00000000-0008-0000-2000-0000A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7" name="267 CuadroTexto">
          <a:extLst>
            <a:ext uri="{FF2B5EF4-FFF2-40B4-BE49-F238E27FC236}">
              <a16:creationId xmlns:a16="http://schemas.microsoft.com/office/drawing/2014/main" id="{00000000-0008-0000-2000-0000A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978" name="268 CuadroTexto">
          <a:extLst>
            <a:ext uri="{FF2B5EF4-FFF2-40B4-BE49-F238E27FC236}">
              <a16:creationId xmlns:a16="http://schemas.microsoft.com/office/drawing/2014/main" id="{00000000-0008-0000-2000-0000A2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79" name="269 CuadroTexto">
          <a:extLst>
            <a:ext uri="{FF2B5EF4-FFF2-40B4-BE49-F238E27FC236}">
              <a16:creationId xmlns:a16="http://schemas.microsoft.com/office/drawing/2014/main" id="{00000000-0008-0000-2000-0000A3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0" name="270 CuadroTexto">
          <a:extLst>
            <a:ext uri="{FF2B5EF4-FFF2-40B4-BE49-F238E27FC236}">
              <a16:creationId xmlns:a16="http://schemas.microsoft.com/office/drawing/2014/main" id="{00000000-0008-0000-2000-0000A4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1" name="271 CuadroTexto">
          <a:extLst>
            <a:ext uri="{FF2B5EF4-FFF2-40B4-BE49-F238E27FC236}">
              <a16:creationId xmlns:a16="http://schemas.microsoft.com/office/drawing/2014/main" id="{00000000-0008-0000-2000-0000A5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2" name="272 CuadroTexto">
          <a:extLst>
            <a:ext uri="{FF2B5EF4-FFF2-40B4-BE49-F238E27FC236}">
              <a16:creationId xmlns:a16="http://schemas.microsoft.com/office/drawing/2014/main" id="{00000000-0008-0000-2000-0000A6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3" name="273 CuadroTexto">
          <a:extLst>
            <a:ext uri="{FF2B5EF4-FFF2-40B4-BE49-F238E27FC236}">
              <a16:creationId xmlns:a16="http://schemas.microsoft.com/office/drawing/2014/main" id="{00000000-0008-0000-2000-0000A7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4" name="274 CuadroTexto">
          <a:extLst>
            <a:ext uri="{FF2B5EF4-FFF2-40B4-BE49-F238E27FC236}">
              <a16:creationId xmlns:a16="http://schemas.microsoft.com/office/drawing/2014/main" id="{00000000-0008-0000-2000-0000A8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5" name="275 CuadroTexto">
          <a:extLst>
            <a:ext uri="{FF2B5EF4-FFF2-40B4-BE49-F238E27FC236}">
              <a16:creationId xmlns:a16="http://schemas.microsoft.com/office/drawing/2014/main" id="{00000000-0008-0000-2000-0000A9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6" name="276 CuadroTexto">
          <a:extLst>
            <a:ext uri="{FF2B5EF4-FFF2-40B4-BE49-F238E27FC236}">
              <a16:creationId xmlns:a16="http://schemas.microsoft.com/office/drawing/2014/main" id="{00000000-0008-0000-2000-0000AA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7" name="277 CuadroTexto">
          <a:extLst>
            <a:ext uri="{FF2B5EF4-FFF2-40B4-BE49-F238E27FC236}">
              <a16:creationId xmlns:a16="http://schemas.microsoft.com/office/drawing/2014/main" id="{00000000-0008-0000-2000-0000AB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8" name="278 CuadroTexto">
          <a:extLst>
            <a:ext uri="{FF2B5EF4-FFF2-40B4-BE49-F238E27FC236}">
              <a16:creationId xmlns:a16="http://schemas.microsoft.com/office/drawing/2014/main" id="{00000000-0008-0000-2000-0000AC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9" name="279 CuadroTexto">
          <a:extLst>
            <a:ext uri="{FF2B5EF4-FFF2-40B4-BE49-F238E27FC236}">
              <a16:creationId xmlns:a16="http://schemas.microsoft.com/office/drawing/2014/main" id="{00000000-0008-0000-2000-0000AD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0" name="280 CuadroTexto">
          <a:extLst>
            <a:ext uri="{FF2B5EF4-FFF2-40B4-BE49-F238E27FC236}">
              <a16:creationId xmlns:a16="http://schemas.microsoft.com/office/drawing/2014/main" id="{00000000-0008-0000-2000-0000AE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1" name="281 CuadroTexto">
          <a:extLst>
            <a:ext uri="{FF2B5EF4-FFF2-40B4-BE49-F238E27FC236}">
              <a16:creationId xmlns:a16="http://schemas.microsoft.com/office/drawing/2014/main" id="{00000000-0008-0000-2000-0000AF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2" name="282 CuadroTexto">
          <a:extLst>
            <a:ext uri="{FF2B5EF4-FFF2-40B4-BE49-F238E27FC236}">
              <a16:creationId xmlns:a16="http://schemas.microsoft.com/office/drawing/2014/main" id="{00000000-0008-0000-2000-0000B0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3" name="283 CuadroTexto">
          <a:extLst>
            <a:ext uri="{FF2B5EF4-FFF2-40B4-BE49-F238E27FC236}">
              <a16:creationId xmlns:a16="http://schemas.microsoft.com/office/drawing/2014/main" id="{00000000-0008-0000-2000-0000B1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4" name="284 CuadroTexto">
          <a:extLst>
            <a:ext uri="{FF2B5EF4-FFF2-40B4-BE49-F238E27FC236}">
              <a16:creationId xmlns:a16="http://schemas.microsoft.com/office/drawing/2014/main" id="{00000000-0008-0000-2000-0000B2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995" name="285 CuadroTexto">
          <a:extLst>
            <a:ext uri="{FF2B5EF4-FFF2-40B4-BE49-F238E27FC236}">
              <a16:creationId xmlns:a16="http://schemas.microsoft.com/office/drawing/2014/main" id="{00000000-0008-0000-2000-0000B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6" name="286 CuadroTexto">
          <a:extLst>
            <a:ext uri="{FF2B5EF4-FFF2-40B4-BE49-F238E27FC236}">
              <a16:creationId xmlns:a16="http://schemas.microsoft.com/office/drawing/2014/main" id="{00000000-0008-0000-2000-0000B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7" name="287 CuadroTexto">
          <a:extLst>
            <a:ext uri="{FF2B5EF4-FFF2-40B4-BE49-F238E27FC236}">
              <a16:creationId xmlns:a16="http://schemas.microsoft.com/office/drawing/2014/main" id="{00000000-0008-0000-2000-0000B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8" name="288 CuadroTexto">
          <a:extLst>
            <a:ext uri="{FF2B5EF4-FFF2-40B4-BE49-F238E27FC236}">
              <a16:creationId xmlns:a16="http://schemas.microsoft.com/office/drawing/2014/main" id="{00000000-0008-0000-2000-0000B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9" name="289 CuadroTexto">
          <a:extLst>
            <a:ext uri="{FF2B5EF4-FFF2-40B4-BE49-F238E27FC236}">
              <a16:creationId xmlns:a16="http://schemas.microsoft.com/office/drawing/2014/main" id="{00000000-0008-0000-2000-0000B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0" name="290 CuadroTexto">
          <a:extLst>
            <a:ext uri="{FF2B5EF4-FFF2-40B4-BE49-F238E27FC236}">
              <a16:creationId xmlns:a16="http://schemas.microsoft.com/office/drawing/2014/main" id="{00000000-0008-0000-2000-0000B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1" name="291 CuadroTexto">
          <a:extLst>
            <a:ext uri="{FF2B5EF4-FFF2-40B4-BE49-F238E27FC236}">
              <a16:creationId xmlns:a16="http://schemas.microsoft.com/office/drawing/2014/main" id="{00000000-0008-0000-2000-0000B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2" name="292 CuadroTexto">
          <a:extLst>
            <a:ext uri="{FF2B5EF4-FFF2-40B4-BE49-F238E27FC236}">
              <a16:creationId xmlns:a16="http://schemas.microsoft.com/office/drawing/2014/main" id="{00000000-0008-0000-2000-0000B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3" name="293 CuadroTexto">
          <a:extLst>
            <a:ext uri="{FF2B5EF4-FFF2-40B4-BE49-F238E27FC236}">
              <a16:creationId xmlns:a16="http://schemas.microsoft.com/office/drawing/2014/main" id="{00000000-0008-0000-2000-0000B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4" name="294 CuadroTexto">
          <a:extLst>
            <a:ext uri="{FF2B5EF4-FFF2-40B4-BE49-F238E27FC236}">
              <a16:creationId xmlns:a16="http://schemas.microsoft.com/office/drawing/2014/main" id="{00000000-0008-0000-2000-0000B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5" name="295 CuadroTexto">
          <a:extLst>
            <a:ext uri="{FF2B5EF4-FFF2-40B4-BE49-F238E27FC236}">
              <a16:creationId xmlns:a16="http://schemas.microsoft.com/office/drawing/2014/main" id="{00000000-0008-0000-2000-0000B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6" name="296 CuadroTexto">
          <a:extLst>
            <a:ext uri="{FF2B5EF4-FFF2-40B4-BE49-F238E27FC236}">
              <a16:creationId xmlns:a16="http://schemas.microsoft.com/office/drawing/2014/main" id="{00000000-0008-0000-2000-0000B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7" name="17 CuadroTexto">
          <a:extLst>
            <a:ext uri="{FF2B5EF4-FFF2-40B4-BE49-F238E27FC236}">
              <a16:creationId xmlns:a16="http://schemas.microsoft.com/office/drawing/2014/main" id="{00000000-0008-0000-2000-0000B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008" name="90 CuadroTexto">
          <a:extLst>
            <a:ext uri="{FF2B5EF4-FFF2-40B4-BE49-F238E27FC236}">
              <a16:creationId xmlns:a16="http://schemas.microsoft.com/office/drawing/2014/main" id="{00000000-0008-0000-2000-0000C0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09" name="91 CuadroTexto">
          <a:extLst>
            <a:ext uri="{FF2B5EF4-FFF2-40B4-BE49-F238E27FC236}">
              <a16:creationId xmlns:a16="http://schemas.microsoft.com/office/drawing/2014/main" id="{00000000-0008-0000-2000-0000C1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0" name="92 CuadroTexto">
          <a:extLst>
            <a:ext uri="{FF2B5EF4-FFF2-40B4-BE49-F238E27FC236}">
              <a16:creationId xmlns:a16="http://schemas.microsoft.com/office/drawing/2014/main" id="{00000000-0008-0000-2000-0000C2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1" name="93 CuadroTexto">
          <a:extLst>
            <a:ext uri="{FF2B5EF4-FFF2-40B4-BE49-F238E27FC236}">
              <a16:creationId xmlns:a16="http://schemas.microsoft.com/office/drawing/2014/main" id="{00000000-0008-0000-2000-0000C3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2" name="94 CuadroTexto">
          <a:extLst>
            <a:ext uri="{FF2B5EF4-FFF2-40B4-BE49-F238E27FC236}">
              <a16:creationId xmlns:a16="http://schemas.microsoft.com/office/drawing/2014/main" id="{00000000-0008-0000-2000-0000C4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3" name="95 CuadroTexto">
          <a:extLst>
            <a:ext uri="{FF2B5EF4-FFF2-40B4-BE49-F238E27FC236}">
              <a16:creationId xmlns:a16="http://schemas.microsoft.com/office/drawing/2014/main" id="{00000000-0008-0000-2000-0000C5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4" name="96 CuadroTexto">
          <a:extLst>
            <a:ext uri="{FF2B5EF4-FFF2-40B4-BE49-F238E27FC236}">
              <a16:creationId xmlns:a16="http://schemas.microsoft.com/office/drawing/2014/main" id="{00000000-0008-0000-2000-0000C6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5" name="97 CuadroTexto">
          <a:extLst>
            <a:ext uri="{FF2B5EF4-FFF2-40B4-BE49-F238E27FC236}">
              <a16:creationId xmlns:a16="http://schemas.microsoft.com/office/drawing/2014/main" id="{00000000-0008-0000-2000-0000C7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6" name="98 CuadroTexto">
          <a:extLst>
            <a:ext uri="{FF2B5EF4-FFF2-40B4-BE49-F238E27FC236}">
              <a16:creationId xmlns:a16="http://schemas.microsoft.com/office/drawing/2014/main" id="{00000000-0008-0000-2000-0000C8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7" name="99 CuadroTexto">
          <a:extLst>
            <a:ext uri="{FF2B5EF4-FFF2-40B4-BE49-F238E27FC236}">
              <a16:creationId xmlns:a16="http://schemas.microsoft.com/office/drawing/2014/main" id="{00000000-0008-0000-2000-0000C9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8" name="100 CuadroTexto">
          <a:extLst>
            <a:ext uri="{FF2B5EF4-FFF2-40B4-BE49-F238E27FC236}">
              <a16:creationId xmlns:a16="http://schemas.microsoft.com/office/drawing/2014/main" id="{00000000-0008-0000-2000-0000CA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9" name="101 CuadroTexto">
          <a:extLst>
            <a:ext uri="{FF2B5EF4-FFF2-40B4-BE49-F238E27FC236}">
              <a16:creationId xmlns:a16="http://schemas.microsoft.com/office/drawing/2014/main" id="{00000000-0008-0000-2000-0000CB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020" name="118 CuadroTexto">
          <a:extLst>
            <a:ext uri="{FF2B5EF4-FFF2-40B4-BE49-F238E27FC236}">
              <a16:creationId xmlns:a16="http://schemas.microsoft.com/office/drawing/2014/main" id="{00000000-0008-0000-2000-0000C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1" name="119 CuadroTexto">
          <a:extLst>
            <a:ext uri="{FF2B5EF4-FFF2-40B4-BE49-F238E27FC236}">
              <a16:creationId xmlns:a16="http://schemas.microsoft.com/office/drawing/2014/main" id="{00000000-0008-0000-2000-0000C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2" name="120 CuadroTexto">
          <a:extLst>
            <a:ext uri="{FF2B5EF4-FFF2-40B4-BE49-F238E27FC236}">
              <a16:creationId xmlns:a16="http://schemas.microsoft.com/office/drawing/2014/main" id="{00000000-0008-0000-2000-0000C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3" name="121 CuadroTexto">
          <a:extLst>
            <a:ext uri="{FF2B5EF4-FFF2-40B4-BE49-F238E27FC236}">
              <a16:creationId xmlns:a16="http://schemas.microsoft.com/office/drawing/2014/main" id="{00000000-0008-0000-2000-0000C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4" name="122 CuadroTexto">
          <a:extLst>
            <a:ext uri="{FF2B5EF4-FFF2-40B4-BE49-F238E27FC236}">
              <a16:creationId xmlns:a16="http://schemas.microsoft.com/office/drawing/2014/main" id="{00000000-0008-0000-2000-0000D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5" name="123 CuadroTexto">
          <a:extLst>
            <a:ext uri="{FF2B5EF4-FFF2-40B4-BE49-F238E27FC236}">
              <a16:creationId xmlns:a16="http://schemas.microsoft.com/office/drawing/2014/main" id="{00000000-0008-0000-2000-0000D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6" name="124 CuadroTexto">
          <a:extLst>
            <a:ext uri="{FF2B5EF4-FFF2-40B4-BE49-F238E27FC236}">
              <a16:creationId xmlns:a16="http://schemas.microsoft.com/office/drawing/2014/main" id="{00000000-0008-0000-2000-0000D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7" name="125 CuadroTexto">
          <a:extLst>
            <a:ext uri="{FF2B5EF4-FFF2-40B4-BE49-F238E27FC236}">
              <a16:creationId xmlns:a16="http://schemas.microsoft.com/office/drawing/2014/main" id="{00000000-0008-0000-2000-0000D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8" name="143 CuadroTexto">
          <a:extLst>
            <a:ext uri="{FF2B5EF4-FFF2-40B4-BE49-F238E27FC236}">
              <a16:creationId xmlns:a16="http://schemas.microsoft.com/office/drawing/2014/main" id="{00000000-0008-0000-2000-0000D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9" name="144 CuadroTexto">
          <a:extLst>
            <a:ext uri="{FF2B5EF4-FFF2-40B4-BE49-F238E27FC236}">
              <a16:creationId xmlns:a16="http://schemas.microsoft.com/office/drawing/2014/main" id="{00000000-0008-0000-2000-0000D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0" name="145 CuadroTexto">
          <a:extLst>
            <a:ext uri="{FF2B5EF4-FFF2-40B4-BE49-F238E27FC236}">
              <a16:creationId xmlns:a16="http://schemas.microsoft.com/office/drawing/2014/main" id="{00000000-0008-0000-2000-0000D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1" name="146 CuadroTexto">
          <a:extLst>
            <a:ext uri="{FF2B5EF4-FFF2-40B4-BE49-F238E27FC236}">
              <a16:creationId xmlns:a16="http://schemas.microsoft.com/office/drawing/2014/main" id="{00000000-0008-0000-2000-0000D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2" name="147 CuadroTexto">
          <a:extLst>
            <a:ext uri="{FF2B5EF4-FFF2-40B4-BE49-F238E27FC236}">
              <a16:creationId xmlns:a16="http://schemas.microsoft.com/office/drawing/2014/main" id="{00000000-0008-0000-2000-0000D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3" name="148 CuadroTexto">
          <a:extLst>
            <a:ext uri="{FF2B5EF4-FFF2-40B4-BE49-F238E27FC236}">
              <a16:creationId xmlns:a16="http://schemas.microsoft.com/office/drawing/2014/main" id="{00000000-0008-0000-2000-0000D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4" name="149 CuadroTexto">
          <a:extLst>
            <a:ext uri="{FF2B5EF4-FFF2-40B4-BE49-F238E27FC236}">
              <a16:creationId xmlns:a16="http://schemas.microsoft.com/office/drawing/2014/main" id="{00000000-0008-0000-2000-0000D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5" name="150 CuadroTexto">
          <a:extLst>
            <a:ext uri="{FF2B5EF4-FFF2-40B4-BE49-F238E27FC236}">
              <a16:creationId xmlns:a16="http://schemas.microsoft.com/office/drawing/2014/main" id="{00000000-0008-0000-2000-0000D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6" name="151 CuadroTexto">
          <a:extLst>
            <a:ext uri="{FF2B5EF4-FFF2-40B4-BE49-F238E27FC236}">
              <a16:creationId xmlns:a16="http://schemas.microsoft.com/office/drawing/2014/main" id="{00000000-0008-0000-2000-0000D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7" name="152 CuadroTexto">
          <a:extLst>
            <a:ext uri="{FF2B5EF4-FFF2-40B4-BE49-F238E27FC236}">
              <a16:creationId xmlns:a16="http://schemas.microsoft.com/office/drawing/2014/main" id="{00000000-0008-0000-2000-0000D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8" name="153 CuadroTexto">
          <a:extLst>
            <a:ext uri="{FF2B5EF4-FFF2-40B4-BE49-F238E27FC236}">
              <a16:creationId xmlns:a16="http://schemas.microsoft.com/office/drawing/2014/main" id="{00000000-0008-0000-2000-0000D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9" name="154 CuadroTexto">
          <a:extLst>
            <a:ext uri="{FF2B5EF4-FFF2-40B4-BE49-F238E27FC236}">
              <a16:creationId xmlns:a16="http://schemas.microsoft.com/office/drawing/2014/main" id="{00000000-0008-0000-2000-0000D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0" name="155 CuadroTexto">
          <a:extLst>
            <a:ext uri="{FF2B5EF4-FFF2-40B4-BE49-F238E27FC236}">
              <a16:creationId xmlns:a16="http://schemas.microsoft.com/office/drawing/2014/main" id="{00000000-0008-0000-2000-0000E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1" name="156 CuadroTexto">
          <a:extLst>
            <a:ext uri="{FF2B5EF4-FFF2-40B4-BE49-F238E27FC236}">
              <a16:creationId xmlns:a16="http://schemas.microsoft.com/office/drawing/2014/main" id="{00000000-0008-0000-2000-0000E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2" name="157 CuadroTexto">
          <a:extLst>
            <a:ext uri="{FF2B5EF4-FFF2-40B4-BE49-F238E27FC236}">
              <a16:creationId xmlns:a16="http://schemas.microsoft.com/office/drawing/2014/main" id="{00000000-0008-0000-2000-0000E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3" name="158 CuadroTexto">
          <a:extLst>
            <a:ext uri="{FF2B5EF4-FFF2-40B4-BE49-F238E27FC236}">
              <a16:creationId xmlns:a16="http://schemas.microsoft.com/office/drawing/2014/main" id="{00000000-0008-0000-2000-0000E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4" name="159 CuadroTexto">
          <a:extLst>
            <a:ext uri="{FF2B5EF4-FFF2-40B4-BE49-F238E27FC236}">
              <a16:creationId xmlns:a16="http://schemas.microsoft.com/office/drawing/2014/main" id="{00000000-0008-0000-2000-0000E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5" name="160 CuadroTexto">
          <a:extLst>
            <a:ext uri="{FF2B5EF4-FFF2-40B4-BE49-F238E27FC236}">
              <a16:creationId xmlns:a16="http://schemas.microsoft.com/office/drawing/2014/main" id="{00000000-0008-0000-2000-0000E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6" name="161 CuadroTexto">
          <a:extLst>
            <a:ext uri="{FF2B5EF4-FFF2-40B4-BE49-F238E27FC236}">
              <a16:creationId xmlns:a16="http://schemas.microsoft.com/office/drawing/2014/main" id="{00000000-0008-0000-2000-0000E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7" name="162 CuadroTexto">
          <a:extLst>
            <a:ext uri="{FF2B5EF4-FFF2-40B4-BE49-F238E27FC236}">
              <a16:creationId xmlns:a16="http://schemas.microsoft.com/office/drawing/2014/main" id="{00000000-0008-0000-2000-0000E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8" name="163 CuadroTexto">
          <a:extLst>
            <a:ext uri="{FF2B5EF4-FFF2-40B4-BE49-F238E27FC236}">
              <a16:creationId xmlns:a16="http://schemas.microsoft.com/office/drawing/2014/main" id="{00000000-0008-0000-2000-0000E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9" name="164 CuadroTexto">
          <a:extLst>
            <a:ext uri="{FF2B5EF4-FFF2-40B4-BE49-F238E27FC236}">
              <a16:creationId xmlns:a16="http://schemas.microsoft.com/office/drawing/2014/main" id="{00000000-0008-0000-2000-0000E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0" name="165 CuadroTexto">
          <a:extLst>
            <a:ext uri="{FF2B5EF4-FFF2-40B4-BE49-F238E27FC236}">
              <a16:creationId xmlns:a16="http://schemas.microsoft.com/office/drawing/2014/main" id="{00000000-0008-0000-2000-0000E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1" name="166 CuadroTexto">
          <a:extLst>
            <a:ext uri="{FF2B5EF4-FFF2-40B4-BE49-F238E27FC236}">
              <a16:creationId xmlns:a16="http://schemas.microsoft.com/office/drawing/2014/main" id="{00000000-0008-0000-2000-0000E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2" name="167 CuadroTexto">
          <a:extLst>
            <a:ext uri="{FF2B5EF4-FFF2-40B4-BE49-F238E27FC236}">
              <a16:creationId xmlns:a16="http://schemas.microsoft.com/office/drawing/2014/main" id="{00000000-0008-0000-2000-0000E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3" name="168 CuadroTexto">
          <a:extLst>
            <a:ext uri="{FF2B5EF4-FFF2-40B4-BE49-F238E27FC236}">
              <a16:creationId xmlns:a16="http://schemas.microsoft.com/office/drawing/2014/main" id="{00000000-0008-0000-2000-0000E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4" name="169 CuadroTexto">
          <a:extLst>
            <a:ext uri="{FF2B5EF4-FFF2-40B4-BE49-F238E27FC236}">
              <a16:creationId xmlns:a16="http://schemas.microsoft.com/office/drawing/2014/main" id="{00000000-0008-0000-2000-0000E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5" name="170 CuadroTexto">
          <a:extLst>
            <a:ext uri="{FF2B5EF4-FFF2-40B4-BE49-F238E27FC236}">
              <a16:creationId xmlns:a16="http://schemas.microsoft.com/office/drawing/2014/main" id="{00000000-0008-0000-2000-0000E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6" name="171 CuadroTexto">
          <a:extLst>
            <a:ext uri="{FF2B5EF4-FFF2-40B4-BE49-F238E27FC236}">
              <a16:creationId xmlns:a16="http://schemas.microsoft.com/office/drawing/2014/main" id="{00000000-0008-0000-2000-0000F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7" name="172 CuadroTexto">
          <a:extLst>
            <a:ext uri="{FF2B5EF4-FFF2-40B4-BE49-F238E27FC236}">
              <a16:creationId xmlns:a16="http://schemas.microsoft.com/office/drawing/2014/main" id="{00000000-0008-0000-2000-0000F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8" name="173 CuadroTexto">
          <a:extLst>
            <a:ext uri="{FF2B5EF4-FFF2-40B4-BE49-F238E27FC236}">
              <a16:creationId xmlns:a16="http://schemas.microsoft.com/office/drawing/2014/main" id="{00000000-0008-0000-2000-0000F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9" name="174 CuadroTexto">
          <a:extLst>
            <a:ext uri="{FF2B5EF4-FFF2-40B4-BE49-F238E27FC236}">
              <a16:creationId xmlns:a16="http://schemas.microsoft.com/office/drawing/2014/main" id="{00000000-0008-0000-2000-0000F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0" name="175 CuadroTexto">
          <a:extLst>
            <a:ext uri="{FF2B5EF4-FFF2-40B4-BE49-F238E27FC236}">
              <a16:creationId xmlns:a16="http://schemas.microsoft.com/office/drawing/2014/main" id="{00000000-0008-0000-2000-0000F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1" name="176 CuadroTexto">
          <a:extLst>
            <a:ext uri="{FF2B5EF4-FFF2-40B4-BE49-F238E27FC236}">
              <a16:creationId xmlns:a16="http://schemas.microsoft.com/office/drawing/2014/main" id="{00000000-0008-0000-2000-0000F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2" name="177 CuadroTexto">
          <a:extLst>
            <a:ext uri="{FF2B5EF4-FFF2-40B4-BE49-F238E27FC236}">
              <a16:creationId xmlns:a16="http://schemas.microsoft.com/office/drawing/2014/main" id="{00000000-0008-0000-2000-0000F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3" name="178 CuadroTexto">
          <a:extLst>
            <a:ext uri="{FF2B5EF4-FFF2-40B4-BE49-F238E27FC236}">
              <a16:creationId xmlns:a16="http://schemas.microsoft.com/office/drawing/2014/main" id="{00000000-0008-0000-2000-0000F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4" name="179 CuadroTexto">
          <a:extLst>
            <a:ext uri="{FF2B5EF4-FFF2-40B4-BE49-F238E27FC236}">
              <a16:creationId xmlns:a16="http://schemas.microsoft.com/office/drawing/2014/main" id="{00000000-0008-0000-2000-0000F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5" name="180 CuadroTexto">
          <a:extLst>
            <a:ext uri="{FF2B5EF4-FFF2-40B4-BE49-F238E27FC236}">
              <a16:creationId xmlns:a16="http://schemas.microsoft.com/office/drawing/2014/main" id="{00000000-0008-0000-2000-0000F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6" name="181 CuadroTexto">
          <a:extLst>
            <a:ext uri="{FF2B5EF4-FFF2-40B4-BE49-F238E27FC236}">
              <a16:creationId xmlns:a16="http://schemas.microsoft.com/office/drawing/2014/main" id="{00000000-0008-0000-2000-0000F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7" name="182 CuadroTexto">
          <a:extLst>
            <a:ext uri="{FF2B5EF4-FFF2-40B4-BE49-F238E27FC236}">
              <a16:creationId xmlns:a16="http://schemas.microsoft.com/office/drawing/2014/main" id="{00000000-0008-0000-2000-0000F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8" name="183 CuadroTexto">
          <a:extLst>
            <a:ext uri="{FF2B5EF4-FFF2-40B4-BE49-F238E27FC236}">
              <a16:creationId xmlns:a16="http://schemas.microsoft.com/office/drawing/2014/main" id="{00000000-0008-0000-2000-0000F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9" name="184 CuadroTexto">
          <a:extLst>
            <a:ext uri="{FF2B5EF4-FFF2-40B4-BE49-F238E27FC236}">
              <a16:creationId xmlns:a16="http://schemas.microsoft.com/office/drawing/2014/main" id="{00000000-0008-0000-2000-0000F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0" name="185 CuadroTexto">
          <a:extLst>
            <a:ext uri="{FF2B5EF4-FFF2-40B4-BE49-F238E27FC236}">
              <a16:creationId xmlns:a16="http://schemas.microsoft.com/office/drawing/2014/main" id="{00000000-0008-0000-2000-0000F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1" name="186 CuadroTexto">
          <a:extLst>
            <a:ext uri="{FF2B5EF4-FFF2-40B4-BE49-F238E27FC236}">
              <a16:creationId xmlns:a16="http://schemas.microsoft.com/office/drawing/2014/main" id="{00000000-0008-0000-2000-0000F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2" name="187 CuadroTexto">
          <a:extLst>
            <a:ext uri="{FF2B5EF4-FFF2-40B4-BE49-F238E27FC236}">
              <a16:creationId xmlns:a16="http://schemas.microsoft.com/office/drawing/2014/main" id="{00000000-0008-0000-2000-00000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3" name="188 CuadroTexto">
          <a:extLst>
            <a:ext uri="{FF2B5EF4-FFF2-40B4-BE49-F238E27FC236}">
              <a16:creationId xmlns:a16="http://schemas.microsoft.com/office/drawing/2014/main" id="{00000000-0008-0000-2000-00000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4" name="189 CuadroTexto">
          <a:extLst>
            <a:ext uri="{FF2B5EF4-FFF2-40B4-BE49-F238E27FC236}">
              <a16:creationId xmlns:a16="http://schemas.microsoft.com/office/drawing/2014/main" id="{00000000-0008-0000-2000-00000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5" name="190 CuadroTexto">
          <a:extLst>
            <a:ext uri="{FF2B5EF4-FFF2-40B4-BE49-F238E27FC236}">
              <a16:creationId xmlns:a16="http://schemas.microsoft.com/office/drawing/2014/main" id="{00000000-0008-0000-2000-00000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6" name="191 CuadroTexto">
          <a:extLst>
            <a:ext uri="{FF2B5EF4-FFF2-40B4-BE49-F238E27FC236}">
              <a16:creationId xmlns:a16="http://schemas.microsoft.com/office/drawing/2014/main" id="{00000000-0008-0000-2000-00000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7" name="192 CuadroTexto">
          <a:extLst>
            <a:ext uri="{FF2B5EF4-FFF2-40B4-BE49-F238E27FC236}">
              <a16:creationId xmlns:a16="http://schemas.microsoft.com/office/drawing/2014/main" id="{00000000-0008-0000-2000-00000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8" name="193 CuadroTexto">
          <a:extLst>
            <a:ext uri="{FF2B5EF4-FFF2-40B4-BE49-F238E27FC236}">
              <a16:creationId xmlns:a16="http://schemas.microsoft.com/office/drawing/2014/main" id="{00000000-0008-0000-2000-00000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9" name="194 CuadroTexto">
          <a:extLst>
            <a:ext uri="{FF2B5EF4-FFF2-40B4-BE49-F238E27FC236}">
              <a16:creationId xmlns:a16="http://schemas.microsoft.com/office/drawing/2014/main" id="{00000000-0008-0000-2000-00000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0" name="195 CuadroTexto">
          <a:extLst>
            <a:ext uri="{FF2B5EF4-FFF2-40B4-BE49-F238E27FC236}">
              <a16:creationId xmlns:a16="http://schemas.microsoft.com/office/drawing/2014/main" id="{00000000-0008-0000-2000-00000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1" name="196 CuadroTexto">
          <a:extLst>
            <a:ext uri="{FF2B5EF4-FFF2-40B4-BE49-F238E27FC236}">
              <a16:creationId xmlns:a16="http://schemas.microsoft.com/office/drawing/2014/main" id="{00000000-0008-0000-2000-00000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2" name="197 CuadroTexto">
          <a:extLst>
            <a:ext uri="{FF2B5EF4-FFF2-40B4-BE49-F238E27FC236}">
              <a16:creationId xmlns:a16="http://schemas.microsoft.com/office/drawing/2014/main" id="{00000000-0008-0000-2000-00000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3" name="198 CuadroTexto">
          <a:extLst>
            <a:ext uri="{FF2B5EF4-FFF2-40B4-BE49-F238E27FC236}">
              <a16:creationId xmlns:a16="http://schemas.microsoft.com/office/drawing/2014/main" id="{00000000-0008-0000-2000-00000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4" name="199 CuadroTexto">
          <a:extLst>
            <a:ext uri="{FF2B5EF4-FFF2-40B4-BE49-F238E27FC236}">
              <a16:creationId xmlns:a16="http://schemas.microsoft.com/office/drawing/2014/main" id="{00000000-0008-0000-2000-00000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5" name="200 CuadroTexto">
          <a:extLst>
            <a:ext uri="{FF2B5EF4-FFF2-40B4-BE49-F238E27FC236}">
              <a16:creationId xmlns:a16="http://schemas.microsoft.com/office/drawing/2014/main" id="{00000000-0008-0000-2000-00000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6" name="201 CuadroTexto">
          <a:extLst>
            <a:ext uri="{FF2B5EF4-FFF2-40B4-BE49-F238E27FC236}">
              <a16:creationId xmlns:a16="http://schemas.microsoft.com/office/drawing/2014/main" id="{00000000-0008-0000-2000-00000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7" name="202 CuadroTexto">
          <a:extLst>
            <a:ext uri="{FF2B5EF4-FFF2-40B4-BE49-F238E27FC236}">
              <a16:creationId xmlns:a16="http://schemas.microsoft.com/office/drawing/2014/main" id="{00000000-0008-0000-2000-00000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8" name="203 CuadroTexto">
          <a:extLst>
            <a:ext uri="{FF2B5EF4-FFF2-40B4-BE49-F238E27FC236}">
              <a16:creationId xmlns:a16="http://schemas.microsoft.com/office/drawing/2014/main" id="{00000000-0008-0000-2000-00001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9" name="204 CuadroTexto">
          <a:extLst>
            <a:ext uri="{FF2B5EF4-FFF2-40B4-BE49-F238E27FC236}">
              <a16:creationId xmlns:a16="http://schemas.microsoft.com/office/drawing/2014/main" id="{00000000-0008-0000-2000-00001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0" name="205 CuadroTexto">
          <a:extLst>
            <a:ext uri="{FF2B5EF4-FFF2-40B4-BE49-F238E27FC236}">
              <a16:creationId xmlns:a16="http://schemas.microsoft.com/office/drawing/2014/main" id="{00000000-0008-0000-2000-00001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1" name="206 CuadroTexto">
          <a:extLst>
            <a:ext uri="{FF2B5EF4-FFF2-40B4-BE49-F238E27FC236}">
              <a16:creationId xmlns:a16="http://schemas.microsoft.com/office/drawing/2014/main" id="{00000000-0008-0000-2000-00001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2" name="207 CuadroTexto">
          <a:extLst>
            <a:ext uri="{FF2B5EF4-FFF2-40B4-BE49-F238E27FC236}">
              <a16:creationId xmlns:a16="http://schemas.microsoft.com/office/drawing/2014/main" id="{00000000-0008-0000-2000-00001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3" name="208 CuadroTexto">
          <a:extLst>
            <a:ext uri="{FF2B5EF4-FFF2-40B4-BE49-F238E27FC236}">
              <a16:creationId xmlns:a16="http://schemas.microsoft.com/office/drawing/2014/main" id="{00000000-0008-0000-2000-00001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4" name="209 CuadroTexto">
          <a:extLst>
            <a:ext uri="{FF2B5EF4-FFF2-40B4-BE49-F238E27FC236}">
              <a16:creationId xmlns:a16="http://schemas.microsoft.com/office/drawing/2014/main" id="{00000000-0008-0000-2000-00001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5" name="210 CuadroTexto">
          <a:extLst>
            <a:ext uri="{FF2B5EF4-FFF2-40B4-BE49-F238E27FC236}">
              <a16:creationId xmlns:a16="http://schemas.microsoft.com/office/drawing/2014/main" id="{00000000-0008-0000-2000-00001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6" name="211 CuadroTexto">
          <a:extLst>
            <a:ext uri="{FF2B5EF4-FFF2-40B4-BE49-F238E27FC236}">
              <a16:creationId xmlns:a16="http://schemas.microsoft.com/office/drawing/2014/main" id="{00000000-0008-0000-2000-00001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7" name="212 CuadroTexto">
          <a:extLst>
            <a:ext uri="{FF2B5EF4-FFF2-40B4-BE49-F238E27FC236}">
              <a16:creationId xmlns:a16="http://schemas.microsoft.com/office/drawing/2014/main" id="{00000000-0008-0000-2000-00001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8" name="213 CuadroTexto">
          <a:extLst>
            <a:ext uri="{FF2B5EF4-FFF2-40B4-BE49-F238E27FC236}">
              <a16:creationId xmlns:a16="http://schemas.microsoft.com/office/drawing/2014/main" id="{00000000-0008-0000-2000-00001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9" name="214 CuadroTexto">
          <a:extLst>
            <a:ext uri="{FF2B5EF4-FFF2-40B4-BE49-F238E27FC236}">
              <a16:creationId xmlns:a16="http://schemas.microsoft.com/office/drawing/2014/main" id="{00000000-0008-0000-2000-00001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0" name="215 CuadroTexto">
          <a:extLst>
            <a:ext uri="{FF2B5EF4-FFF2-40B4-BE49-F238E27FC236}">
              <a16:creationId xmlns:a16="http://schemas.microsoft.com/office/drawing/2014/main" id="{00000000-0008-0000-2000-00001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1" name="216 CuadroTexto">
          <a:extLst>
            <a:ext uri="{FF2B5EF4-FFF2-40B4-BE49-F238E27FC236}">
              <a16:creationId xmlns:a16="http://schemas.microsoft.com/office/drawing/2014/main" id="{00000000-0008-0000-2000-00001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2" name="217 CuadroTexto">
          <a:extLst>
            <a:ext uri="{FF2B5EF4-FFF2-40B4-BE49-F238E27FC236}">
              <a16:creationId xmlns:a16="http://schemas.microsoft.com/office/drawing/2014/main" id="{00000000-0008-0000-2000-00001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3" name="218 CuadroTexto">
          <a:extLst>
            <a:ext uri="{FF2B5EF4-FFF2-40B4-BE49-F238E27FC236}">
              <a16:creationId xmlns:a16="http://schemas.microsoft.com/office/drawing/2014/main" id="{00000000-0008-0000-2000-00001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4" name="219 CuadroTexto">
          <a:extLst>
            <a:ext uri="{FF2B5EF4-FFF2-40B4-BE49-F238E27FC236}">
              <a16:creationId xmlns:a16="http://schemas.microsoft.com/office/drawing/2014/main" id="{00000000-0008-0000-2000-00002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5" name="220 CuadroTexto">
          <a:extLst>
            <a:ext uri="{FF2B5EF4-FFF2-40B4-BE49-F238E27FC236}">
              <a16:creationId xmlns:a16="http://schemas.microsoft.com/office/drawing/2014/main" id="{00000000-0008-0000-2000-00002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6" name="221 CuadroTexto">
          <a:extLst>
            <a:ext uri="{FF2B5EF4-FFF2-40B4-BE49-F238E27FC236}">
              <a16:creationId xmlns:a16="http://schemas.microsoft.com/office/drawing/2014/main" id="{00000000-0008-0000-2000-00002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7" name="222 CuadroTexto">
          <a:extLst>
            <a:ext uri="{FF2B5EF4-FFF2-40B4-BE49-F238E27FC236}">
              <a16:creationId xmlns:a16="http://schemas.microsoft.com/office/drawing/2014/main" id="{00000000-0008-0000-2000-00002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8" name="223 CuadroTexto">
          <a:extLst>
            <a:ext uri="{FF2B5EF4-FFF2-40B4-BE49-F238E27FC236}">
              <a16:creationId xmlns:a16="http://schemas.microsoft.com/office/drawing/2014/main" id="{00000000-0008-0000-2000-00002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9" name="224 CuadroTexto">
          <a:extLst>
            <a:ext uri="{FF2B5EF4-FFF2-40B4-BE49-F238E27FC236}">
              <a16:creationId xmlns:a16="http://schemas.microsoft.com/office/drawing/2014/main" id="{00000000-0008-0000-2000-00002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0" name="225 CuadroTexto">
          <a:extLst>
            <a:ext uri="{FF2B5EF4-FFF2-40B4-BE49-F238E27FC236}">
              <a16:creationId xmlns:a16="http://schemas.microsoft.com/office/drawing/2014/main" id="{00000000-0008-0000-2000-00002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1" name="226 CuadroTexto">
          <a:extLst>
            <a:ext uri="{FF2B5EF4-FFF2-40B4-BE49-F238E27FC236}">
              <a16:creationId xmlns:a16="http://schemas.microsoft.com/office/drawing/2014/main" id="{00000000-0008-0000-2000-00002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2" name="227 CuadroTexto">
          <a:extLst>
            <a:ext uri="{FF2B5EF4-FFF2-40B4-BE49-F238E27FC236}">
              <a16:creationId xmlns:a16="http://schemas.microsoft.com/office/drawing/2014/main" id="{00000000-0008-0000-2000-00002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3" name="228 CuadroTexto">
          <a:extLst>
            <a:ext uri="{FF2B5EF4-FFF2-40B4-BE49-F238E27FC236}">
              <a16:creationId xmlns:a16="http://schemas.microsoft.com/office/drawing/2014/main" id="{00000000-0008-0000-2000-00002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4" name="229 CuadroTexto">
          <a:extLst>
            <a:ext uri="{FF2B5EF4-FFF2-40B4-BE49-F238E27FC236}">
              <a16:creationId xmlns:a16="http://schemas.microsoft.com/office/drawing/2014/main" id="{00000000-0008-0000-2000-00002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5" name="230 CuadroTexto">
          <a:extLst>
            <a:ext uri="{FF2B5EF4-FFF2-40B4-BE49-F238E27FC236}">
              <a16:creationId xmlns:a16="http://schemas.microsoft.com/office/drawing/2014/main" id="{00000000-0008-0000-2000-00002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6" name="231 CuadroTexto">
          <a:extLst>
            <a:ext uri="{FF2B5EF4-FFF2-40B4-BE49-F238E27FC236}">
              <a16:creationId xmlns:a16="http://schemas.microsoft.com/office/drawing/2014/main" id="{00000000-0008-0000-2000-00002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7" name="232 CuadroTexto">
          <a:extLst>
            <a:ext uri="{FF2B5EF4-FFF2-40B4-BE49-F238E27FC236}">
              <a16:creationId xmlns:a16="http://schemas.microsoft.com/office/drawing/2014/main" id="{00000000-0008-0000-2000-00002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8" name="233 CuadroTexto">
          <a:extLst>
            <a:ext uri="{FF2B5EF4-FFF2-40B4-BE49-F238E27FC236}">
              <a16:creationId xmlns:a16="http://schemas.microsoft.com/office/drawing/2014/main" id="{00000000-0008-0000-2000-00002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9" name="234 CuadroTexto">
          <a:extLst>
            <a:ext uri="{FF2B5EF4-FFF2-40B4-BE49-F238E27FC236}">
              <a16:creationId xmlns:a16="http://schemas.microsoft.com/office/drawing/2014/main" id="{00000000-0008-0000-2000-00002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0" name="235 CuadroTexto">
          <a:extLst>
            <a:ext uri="{FF2B5EF4-FFF2-40B4-BE49-F238E27FC236}">
              <a16:creationId xmlns:a16="http://schemas.microsoft.com/office/drawing/2014/main" id="{00000000-0008-0000-2000-00003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1" name="236 CuadroTexto">
          <a:extLst>
            <a:ext uri="{FF2B5EF4-FFF2-40B4-BE49-F238E27FC236}">
              <a16:creationId xmlns:a16="http://schemas.microsoft.com/office/drawing/2014/main" id="{00000000-0008-0000-2000-00003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2" name="237 CuadroTexto">
          <a:extLst>
            <a:ext uri="{FF2B5EF4-FFF2-40B4-BE49-F238E27FC236}">
              <a16:creationId xmlns:a16="http://schemas.microsoft.com/office/drawing/2014/main" id="{00000000-0008-0000-2000-00003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3" name="238 CuadroTexto">
          <a:extLst>
            <a:ext uri="{FF2B5EF4-FFF2-40B4-BE49-F238E27FC236}">
              <a16:creationId xmlns:a16="http://schemas.microsoft.com/office/drawing/2014/main" id="{00000000-0008-0000-2000-00003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4" name="239 CuadroTexto">
          <a:extLst>
            <a:ext uri="{FF2B5EF4-FFF2-40B4-BE49-F238E27FC236}">
              <a16:creationId xmlns:a16="http://schemas.microsoft.com/office/drawing/2014/main" id="{00000000-0008-0000-2000-00003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5" name="240 CuadroTexto">
          <a:extLst>
            <a:ext uri="{FF2B5EF4-FFF2-40B4-BE49-F238E27FC236}">
              <a16:creationId xmlns:a16="http://schemas.microsoft.com/office/drawing/2014/main" id="{00000000-0008-0000-2000-00003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6" name="241 CuadroTexto">
          <a:extLst>
            <a:ext uri="{FF2B5EF4-FFF2-40B4-BE49-F238E27FC236}">
              <a16:creationId xmlns:a16="http://schemas.microsoft.com/office/drawing/2014/main" id="{00000000-0008-0000-2000-00003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7" name="242 CuadroTexto">
          <a:extLst>
            <a:ext uri="{FF2B5EF4-FFF2-40B4-BE49-F238E27FC236}">
              <a16:creationId xmlns:a16="http://schemas.microsoft.com/office/drawing/2014/main" id="{00000000-0008-0000-2000-00003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8" name="243 CuadroTexto">
          <a:extLst>
            <a:ext uri="{FF2B5EF4-FFF2-40B4-BE49-F238E27FC236}">
              <a16:creationId xmlns:a16="http://schemas.microsoft.com/office/drawing/2014/main" id="{00000000-0008-0000-2000-00003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9" name="244 CuadroTexto">
          <a:extLst>
            <a:ext uri="{FF2B5EF4-FFF2-40B4-BE49-F238E27FC236}">
              <a16:creationId xmlns:a16="http://schemas.microsoft.com/office/drawing/2014/main" id="{00000000-0008-0000-2000-00003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0" name="245 CuadroTexto">
          <a:extLst>
            <a:ext uri="{FF2B5EF4-FFF2-40B4-BE49-F238E27FC236}">
              <a16:creationId xmlns:a16="http://schemas.microsoft.com/office/drawing/2014/main" id="{00000000-0008-0000-2000-00003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1" name="246 CuadroTexto">
          <a:extLst>
            <a:ext uri="{FF2B5EF4-FFF2-40B4-BE49-F238E27FC236}">
              <a16:creationId xmlns:a16="http://schemas.microsoft.com/office/drawing/2014/main" id="{00000000-0008-0000-2000-00003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2" name="247 CuadroTexto">
          <a:extLst>
            <a:ext uri="{FF2B5EF4-FFF2-40B4-BE49-F238E27FC236}">
              <a16:creationId xmlns:a16="http://schemas.microsoft.com/office/drawing/2014/main" id="{00000000-0008-0000-2000-00003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3" name="248 CuadroTexto">
          <a:extLst>
            <a:ext uri="{FF2B5EF4-FFF2-40B4-BE49-F238E27FC236}">
              <a16:creationId xmlns:a16="http://schemas.microsoft.com/office/drawing/2014/main" id="{00000000-0008-0000-2000-00003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4" name="249 CuadroTexto">
          <a:extLst>
            <a:ext uri="{FF2B5EF4-FFF2-40B4-BE49-F238E27FC236}">
              <a16:creationId xmlns:a16="http://schemas.microsoft.com/office/drawing/2014/main" id="{00000000-0008-0000-2000-00003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5" name="250 CuadroTexto">
          <a:extLst>
            <a:ext uri="{FF2B5EF4-FFF2-40B4-BE49-F238E27FC236}">
              <a16:creationId xmlns:a16="http://schemas.microsoft.com/office/drawing/2014/main" id="{00000000-0008-0000-2000-00003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6" name="251 CuadroTexto">
          <a:extLst>
            <a:ext uri="{FF2B5EF4-FFF2-40B4-BE49-F238E27FC236}">
              <a16:creationId xmlns:a16="http://schemas.microsoft.com/office/drawing/2014/main" id="{00000000-0008-0000-2000-00004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7" name="252 CuadroTexto">
          <a:extLst>
            <a:ext uri="{FF2B5EF4-FFF2-40B4-BE49-F238E27FC236}">
              <a16:creationId xmlns:a16="http://schemas.microsoft.com/office/drawing/2014/main" id="{00000000-0008-0000-2000-00004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8" name="253 CuadroTexto">
          <a:extLst>
            <a:ext uri="{FF2B5EF4-FFF2-40B4-BE49-F238E27FC236}">
              <a16:creationId xmlns:a16="http://schemas.microsoft.com/office/drawing/2014/main" id="{00000000-0008-0000-2000-00004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9" name="254 CuadroTexto">
          <a:extLst>
            <a:ext uri="{FF2B5EF4-FFF2-40B4-BE49-F238E27FC236}">
              <a16:creationId xmlns:a16="http://schemas.microsoft.com/office/drawing/2014/main" id="{00000000-0008-0000-2000-00004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0" name="255 CuadroTexto">
          <a:extLst>
            <a:ext uri="{FF2B5EF4-FFF2-40B4-BE49-F238E27FC236}">
              <a16:creationId xmlns:a16="http://schemas.microsoft.com/office/drawing/2014/main" id="{00000000-0008-0000-2000-00004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1" name="256 CuadroTexto">
          <a:extLst>
            <a:ext uri="{FF2B5EF4-FFF2-40B4-BE49-F238E27FC236}">
              <a16:creationId xmlns:a16="http://schemas.microsoft.com/office/drawing/2014/main" id="{00000000-0008-0000-2000-00004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2" name="257 CuadroTexto">
          <a:extLst>
            <a:ext uri="{FF2B5EF4-FFF2-40B4-BE49-F238E27FC236}">
              <a16:creationId xmlns:a16="http://schemas.microsoft.com/office/drawing/2014/main" id="{00000000-0008-0000-2000-00004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3" name="258 CuadroTexto">
          <a:extLst>
            <a:ext uri="{FF2B5EF4-FFF2-40B4-BE49-F238E27FC236}">
              <a16:creationId xmlns:a16="http://schemas.microsoft.com/office/drawing/2014/main" id="{00000000-0008-0000-2000-00004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4" name="259 CuadroTexto">
          <a:extLst>
            <a:ext uri="{FF2B5EF4-FFF2-40B4-BE49-F238E27FC236}">
              <a16:creationId xmlns:a16="http://schemas.microsoft.com/office/drawing/2014/main" id="{00000000-0008-0000-2000-00004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5" name="260 CuadroTexto">
          <a:extLst>
            <a:ext uri="{FF2B5EF4-FFF2-40B4-BE49-F238E27FC236}">
              <a16:creationId xmlns:a16="http://schemas.microsoft.com/office/drawing/2014/main" id="{00000000-0008-0000-2000-00004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6" name="261 CuadroTexto">
          <a:extLst>
            <a:ext uri="{FF2B5EF4-FFF2-40B4-BE49-F238E27FC236}">
              <a16:creationId xmlns:a16="http://schemas.microsoft.com/office/drawing/2014/main" id="{00000000-0008-0000-2000-00004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7" name="262 CuadroTexto">
          <a:extLst>
            <a:ext uri="{FF2B5EF4-FFF2-40B4-BE49-F238E27FC236}">
              <a16:creationId xmlns:a16="http://schemas.microsoft.com/office/drawing/2014/main" id="{00000000-0008-0000-2000-00004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8" name="263 CuadroTexto">
          <a:extLst>
            <a:ext uri="{FF2B5EF4-FFF2-40B4-BE49-F238E27FC236}">
              <a16:creationId xmlns:a16="http://schemas.microsoft.com/office/drawing/2014/main" id="{00000000-0008-0000-2000-00004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9" name="264 CuadroTexto">
          <a:extLst>
            <a:ext uri="{FF2B5EF4-FFF2-40B4-BE49-F238E27FC236}">
              <a16:creationId xmlns:a16="http://schemas.microsoft.com/office/drawing/2014/main" id="{00000000-0008-0000-2000-00004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50" name="265 CuadroTexto">
          <a:extLst>
            <a:ext uri="{FF2B5EF4-FFF2-40B4-BE49-F238E27FC236}">
              <a16:creationId xmlns:a16="http://schemas.microsoft.com/office/drawing/2014/main" id="{00000000-0008-0000-2000-00004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51" name="266 CuadroTexto">
          <a:extLst>
            <a:ext uri="{FF2B5EF4-FFF2-40B4-BE49-F238E27FC236}">
              <a16:creationId xmlns:a16="http://schemas.microsoft.com/office/drawing/2014/main" id="{00000000-0008-0000-2000-00004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52" name="267 CuadroTexto">
          <a:extLst>
            <a:ext uri="{FF2B5EF4-FFF2-40B4-BE49-F238E27FC236}">
              <a16:creationId xmlns:a16="http://schemas.microsoft.com/office/drawing/2014/main" id="{00000000-0008-0000-2000-00005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153" name="268 CuadroTexto">
          <a:extLst>
            <a:ext uri="{FF2B5EF4-FFF2-40B4-BE49-F238E27FC236}">
              <a16:creationId xmlns:a16="http://schemas.microsoft.com/office/drawing/2014/main" id="{00000000-0008-0000-2000-000051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4" name="269 CuadroTexto">
          <a:extLst>
            <a:ext uri="{FF2B5EF4-FFF2-40B4-BE49-F238E27FC236}">
              <a16:creationId xmlns:a16="http://schemas.microsoft.com/office/drawing/2014/main" id="{00000000-0008-0000-2000-000052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5" name="270 CuadroTexto">
          <a:extLst>
            <a:ext uri="{FF2B5EF4-FFF2-40B4-BE49-F238E27FC236}">
              <a16:creationId xmlns:a16="http://schemas.microsoft.com/office/drawing/2014/main" id="{00000000-0008-0000-2000-000053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6" name="271 CuadroTexto">
          <a:extLst>
            <a:ext uri="{FF2B5EF4-FFF2-40B4-BE49-F238E27FC236}">
              <a16:creationId xmlns:a16="http://schemas.microsoft.com/office/drawing/2014/main" id="{00000000-0008-0000-2000-000054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7" name="272 CuadroTexto">
          <a:extLst>
            <a:ext uri="{FF2B5EF4-FFF2-40B4-BE49-F238E27FC236}">
              <a16:creationId xmlns:a16="http://schemas.microsoft.com/office/drawing/2014/main" id="{00000000-0008-0000-2000-000055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8" name="273 CuadroTexto">
          <a:extLst>
            <a:ext uri="{FF2B5EF4-FFF2-40B4-BE49-F238E27FC236}">
              <a16:creationId xmlns:a16="http://schemas.microsoft.com/office/drawing/2014/main" id="{00000000-0008-0000-2000-000056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9" name="274 CuadroTexto">
          <a:extLst>
            <a:ext uri="{FF2B5EF4-FFF2-40B4-BE49-F238E27FC236}">
              <a16:creationId xmlns:a16="http://schemas.microsoft.com/office/drawing/2014/main" id="{00000000-0008-0000-2000-000057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0" name="275 CuadroTexto">
          <a:extLst>
            <a:ext uri="{FF2B5EF4-FFF2-40B4-BE49-F238E27FC236}">
              <a16:creationId xmlns:a16="http://schemas.microsoft.com/office/drawing/2014/main" id="{00000000-0008-0000-2000-000058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1" name="276 CuadroTexto">
          <a:extLst>
            <a:ext uri="{FF2B5EF4-FFF2-40B4-BE49-F238E27FC236}">
              <a16:creationId xmlns:a16="http://schemas.microsoft.com/office/drawing/2014/main" id="{00000000-0008-0000-2000-000059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2" name="277 CuadroTexto">
          <a:extLst>
            <a:ext uri="{FF2B5EF4-FFF2-40B4-BE49-F238E27FC236}">
              <a16:creationId xmlns:a16="http://schemas.microsoft.com/office/drawing/2014/main" id="{00000000-0008-0000-2000-00005A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3" name="278 CuadroTexto">
          <a:extLst>
            <a:ext uri="{FF2B5EF4-FFF2-40B4-BE49-F238E27FC236}">
              <a16:creationId xmlns:a16="http://schemas.microsoft.com/office/drawing/2014/main" id="{00000000-0008-0000-2000-00005B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4" name="279 CuadroTexto">
          <a:extLst>
            <a:ext uri="{FF2B5EF4-FFF2-40B4-BE49-F238E27FC236}">
              <a16:creationId xmlns:a16="http://schemas.microsoft.com/office/drawing/2014/main" id="{00000000-0008-0000-2000-00005C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5" name="280 CuadroTexto">
          <a:extLst>
            <a:ext uri="{FF2B5EF4-FFF2-40B4-BE49-F238E27FC236}">
              <a16:creationId xmlns:a16="http://schemas.microsoft.com/office/drawing/2014/main" id="{00000000-0008-0000-2000-00005D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6" name="281 CuadroTexto">
          <a:extLst>
            <a:ext uri="{FF2B5EF4-FFF2-40B4-BE49-F238E27FC236}">
              <a16:creationId xmlns:a16="http://schemas.microsoft.com/office/drawing/2014/main" id="{00000000-0008-0000-2000-00005E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7" name="282 CuadroTexto">
          <a:extLst>
            <a:ext uri="{FF2B5EF4-FFF2-40B4-BE49-F238E27FC236}">
              <a16:creationId xmlns:a16="http://schemas.microsoft.com/office/drawing/2014/main" id="{00000000-0008-0000-2000-00005F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8" name="283 CuadroTexto">
          <a:extLst>
            <a:ext uri="{FF2B5EF4-FFF2-40B4-BE49-F238E27FC236}">
              <a16:creationId xmlns:a16="http://schemas.microsoft.com/office/drawing/2014/main" id="{00000000-0008-0000-2000-000060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9" name="284 CuadroTexto">
          <a:extLst>
            <a:ext uri="{FF2B5EF4-FFF2-40B4-BE49-F238E27FC236}">
              <a16:creationId xmlns:a16="http://schemas.microsoft.com/office/drawing/2014/main" id="{00000000-0008-0000-2000-000061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170" name="285 CuadroTexto">
          <a:extLst>
            <a:ext uri="{FF2B5EF4-FFF2-40B4-BE49-F238E27FC236}">
              <a16:creationId xmlns:a16="http://schemas.microsoft.com/office/drawing/2014/main" id="{00000000-0008-0000-2000-00006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1" name="286 CuadroTexto">
          <a:extLst>
            <a:ext uri="{FF2B5EF4-FFF2-40B4-BE49-F238E27FC236}">
              <a16:creationId xmlns:a16="http://schemas.microsoft.com/office/drawing/2014/main" id="{00000000-0008-0000-2000-00006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2" name="287 CuadroTexto">
          <a:extLst>
            <a:ext uri="{FF2B5EF4-FFF2-40B4-BE49-F238E27FC236}">
              <a16:creationId xmlns:a16="http://schemas.microsoft.com/office/drawing/2014/main" id="{00000000-0008-0000-2000-00006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3" name="288 CuadroTexto">
          <a:extLst>
            <a:ext uri="{FF2B5EF4-FFF2-40B4-BE49-F238E27FC236}">
              <a16:creationId xmlns:a16="http://schemas.microsoft.com/office/drawing/2014/main" id="{00000000-0008-0000-2000-00006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4" name="289 CuadroTexto">
          <a:extLst>
            <a:ext uri="{FF2B5EF4-FFF2-40B4-BE49-F238E27FC236}">
              <a16:creationId xmlns:a16="http://schemas.microsoft.com/office/drawing/2014/main" id="{00000000-0008-0000-2000-00006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5" name="290 CuadroTexto">
          <a:extLst>
            <a:ext uri="{FF2B5EF4-FFF2-40B4-BE49-F238E27FC236}">
              <a16:creationId xmlns:a16="http://schemas.microsoft.com/office/drawing/2014/main" id="{00000000-0008-0000-2000-00006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6" name="291 CuadroTexto">
          <a:extLst>
            <a:ext uri="{FF2B5EF4-FFF2-40B4-BE49-F238E27FC236}">
              <a16:creationId xmlns:a16="http://schemas.microsoft.com/office/drawing/2014/main" id="{00000000-0008-0000-2000-00006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7" name="292 CuadroTexto">
          <a:extLst>
            <a:ext uri="{FF2B5EF4-FFF2-40B4-BE49-F238E27FC236}">
              <a16:creationId xmlns:a16="http://schemas.microsoft.com/office/drawing/2014/main" id="{00000000-0008-0000-2000-00006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8" name="293 CuadroTexto">
          <a:extLst>
            <a:ext uri="{FF2B5EF4-FFF2-40B4-BE49-F238E27FC236}">
              <a16:creationId xmlns:a16="http://schemas.microsoft.com/office/drawing/2014/main" id="{00000000-0008-0000-2000-00006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9" name="294 CuadroTexto">
          <a:extLst>
            <a:ext uri="{FF2B5EF4-FFF2-40B4-BE49-F238E27FC236}">
              <a16:creationId xmlns:a16="http://schemas.microsoft.com/office/drawing/2014/main" id="{00000000-0008-0000-2000-00006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80" name="295 CuadroTexto">
          <a:extLst>
            <a:ext uri="{FF2B5EF4-FFF2-40B4-BE49-F238E27FC236}">
              <a16:creationId xmlns:a16="http://schemas.microsoft.com/office/drawing/2014/main" id="{00000000-0008-0000-2000-00006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81" name="296 CuadroTexto">
          <a:extLst>
            <a:ext uri="{FF2B5EF4-FFF2-40B4-BE49-F238E27FC236}">
              <a16:creationId xmlns:a16="http://schemas.microsoft.com/office/drawing/2014/main" id="{00000000-0008-0000-2000-00006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2" name="298 CuadroTexto">
          <a:extLst>
            <a:ext uri="{FF2B5EF4-FFF2-40B4-BE49-F238E27FC236}">
              <a16:creationId xmlns:a16="http://schemas.microsoft.com/office/drawing/2014/main" id="{00000000-0008-0000-2000-00006E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3" name="299 CuadroTexto">
          <a:extLst>
            <a:ext uri="{FF2B5EF4-FFF2-40B4-BE49-F238E27FC236}">
              <a16:creationId xmlns:a16="http://schemas.microsoft.com/office/drawing/2014/main" id="{00000000-0008-0000-2000-00006F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4" name="300 CuadroTexto">
          <a:extLst>
            <a:ext uri="{FF2B5EF4-FFF2-40B4-BE49-F238E27FC236}">
              <a16:creationId xmlns:a16="http://schemas.microsoft.com/office/drawing/2014/main" id="{00000000-0008-0000-2000-000070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5" name="301 CuadroTexto">
          <a:extLst>
            <a:ext uri="{FF2B5EF4-FFF2-40B4-BE49-F238E27FC236}">
              <a16:creationId xmlns:a16="http://schemas.microsoft.com/office/drawing/2014/main" id="{00000000-0008-0000-2000-000071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6" name="302 CuadroTexto">
          <a:extLst>
            <a:ext uri="{FF2B5EF4-FFF2-40B4-BE49-F238E27FC236}">
              <a16:creationId xmlns:a16="http://schemas.microsoft.com/office/drawing/2014/main" id="{00000000-0008-0000-2000-000072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7" name="303 CuadroTexto">
          <a:extLst>
            <a:ext uri="{FF2B5EF4-FFF2-40B4-BE49-F238E27FC236}">
              <a16:creationId xmlns:a16="http://schemas.microsoft.com/office/drawing/2014/main" id="{00000000-0008-0000-2000-000073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8" name="304 CuadroTexto">
          <a:extLst>
            <a:ext uri="{FF2B5EF4-FFF2-40B4-BE49-F238E27FC236}">
              <a16:creationId xmlns:a16="http://schemas.microsoft.com/office/drawing/2014/main" id="{00000000-0008-0000-2000-000074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9" name="305 CuadroTexto">
          <a:extLst>
            <a:ext uri="{FF2B5EF4-FFF2-40B4-BE49-F238E27FC236}">
              <a16:creationId xmlns:a16="http://schemas.microsoft.com/office/drawing/2014/main" id="{00000000-0008-0000-2000-000075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90" name="452 CuadroTexto">
          <a:extLst>
            <a:ext uri="{FF2B5EF4-FFF2-40B4-BE49-F238E27FC236}">
              <a16:creationId xmlns:a16="http://schemas.microsoft.com/office/drawing/2014/main" id="{00000000-0008-0000-2000-000076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91" name="17 CuadroTexto">
          <a:extLst>
            <a:ext uri="{FF2B5EF4-FFF2-40B4-BE49-F238E27FC236}">
              <a16:creationId xmlns:a16="http://schemas.microsoft.com/office/drawing/2014/main" id="{00000000-0008-0000-2000-00007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192" name="90 CuadroTexto">
          <a:extLst>
            <a:ext uri="{FF2B5EF4-FFF2-40B4-BE49-F238E27FC236}">
              <a16:creationId xmlns:a16="http://schemas.microsoft.com/office/drawing/2014/main" id="{00000000-0008-0000-2000-000078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3" name="91 CuadroTexto">
          <a:extLst>
            <a:ext uri="{FF2B5EF4-FFF2-40B4-BE49-F238E27FC236}">
              <a16:creationId xmlns:a16="http://schemas.microsoft.com/office/drawing/2014/main" id="{00000000-0008-0000-2000-000079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4" name="92 CuadroTexto">
          <a:extLst>
            <a:ext uri="{FF2B5EF4-FFF2-40B4-BE49-F238E27FC236}">
              <a16:creationId xmlns:a16="http://schemas.microsoft.com/office/drawing/2014/main" id="{00000000-0008-0000-2000-00007A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5" name="93 CuadroTexto">
          <a:extLst>
            <a:ext uri="{FF2B5EF4-FFF2-40B4-BE49-F238E27FC236}">
              <a16:creationId xmlns:a16="http://schemas.microsoft.com/office/drawing/2014/main" id="{00000000-0008-0000-2000-00007B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6" name="94 CuadroTexto">
          <a:extLst>
            <a:ext uri="{FF2B5EF4-FFF2-40B4-BE49-F238E27FC236}">
              <a16:creationId xmlns:a16="http://schemas.microsoft.com/office/drawing/2014/main" id="{00000000-0008-0000-2000-00007C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7" name="95 CuadroTexto">
          <a:extLst>
            <a:ext uri="{FF2B5EF4-FFF2-40B4-BE49-F238E27FC236}">
              <a16:creationId xmlns:a16="http://schemas.microsoft.com/office/drawing/2014/main" id="{00000000-0008-0000-2000-00007D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8" name="96 CuadroTexto">
          <a:extLst>
            <a:ext uri="{FF2B5EF4-FFF2-40B4-BE49-F238E27FC236}">
              <a16:creationId xmlns:a16="http://schemas.microsoft.com/office/drawing/2014/main" id="{00000000-0008-0000-2000-00007E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9" name="97 CuadroTexto">
          <a:extLst>
            <a:ext uri="{FF2B5EF4-FFF2-40B4-BE49-F238E27FC236}">
              <a16:creationId xmlns:a16="http://schemas.microsoft.com/office/drawing/2014/main" id="{00000000-0008-0000-2000-00007F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0" name="98 CuadroTexto">
          <a:extLst>
            <a:ext uri="{FF2B5EF4-FFF2-40B4-BE49-F238E27FC236}">
              <a16:creationId xmlns:a16="http://schemas.microsoft.com/office/drawing/2014/main" id="{00000000-0008-0000-2000-000080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1" name="99 CuadroTexto">
          <a:extLst>
            <a:ext uri="{FF2B5EF4-FFF2-40B4-BE49-F238E27FC236}">
              <a16:creationId xmlns:a16="http://schemas.microsoft.com/office/drawing/2014/main" id="{00000000-0008-0000-2000-000081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2" name="100 CuadroTexto">
          <a:extLst>
            <a:ext uri="{FF2B5EF4-FFF2-40B4-BE49-F238E27FC236}">
              <a16:creationId xmlns:a16="http://schemas.microsoft.com/office/drawing/2014/main" id="{00000000-0008-0000-2000-000082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3" name="101 CuadroTexto">
          <a:extLst>
            <a:ext uri="{FF2B5EF4-FFF2-40B4-BE49-F238E27FC236}">
              <a16:creationId xmlns:a16="http://schemas.microsoft.com/office/drawing/2014/main" id="{00000000-0008-0000-2000-000083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204" name="118 CuadroTexto">
          <a:extLst>
            <a:ext uri="{FF2B5EF4-FFF2-40B4-BE49-F238E27FC236}">
              <a16:creationId xmlns:a16="http://schemas.microsoft.com/office/drawing/2014/main" id="{00000000-0008-0000-2000-00008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5" name="119 CuadroTexto">
          <a:extLst>
            <a:ext uri="{FF2B5EF4-FFF2-40B4-BE49-F238E27FC236}">
              <a16:creationId xmlns:a16="http://schemas.microsoft.com/office/drawing/2014/main" id="{00000000-0008-0000-2000-00008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6" name="120 CuadroTexto">
          <a:extLst>
            <a:ext uri="{FF2B5EF4-FFF2-40B4-BE49-F238E27FC236}">
              <a16:creationId xmlns:a16="http://schemas.microsoft.com/office/drawing/2014/main" id="{00000000-0008-0000-2000-00008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7" name="121 CuadroTexto">
          <a:extLst>
            <a:ext uri="{FF2B5EF4-FFF2-40B4-BE49-F238E27FC236}">
              <a16:creationId xmlns:a16="http://schemas.microsoft.com/office/drawing/2014/main" id="{00000000-0008-0000-2000-00008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8" name="122 CuadroTexto">
          <a:extLst>
            <a:ext uri="{FF2B5EF4-FFF2-40B4-BE49-F238E27FC236}">
              <a16:creationId xmlns:a16="http://schemas.microsoft.com/office/drawing/2014/main" id="{00000000-0008-0000-2000-00008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9" name="123 CuadroTexto">
          <a:extLst>
            <a:ext uri="{FF2B5EF4-FFF2-40B4-BE49-F238E27FC236}">
              <a16:creationId xmlns:a16="http://schemas.microsoft.com/office/drawing/2014/main" id="{00000000-0008-0000-2000-00008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0" name="124 CuadroTexto">
          <a:extLst>
            <a:ext uri="{FF2B5EF4-FFF2-40B4-BE49-F238E27FC236}">
              <a16:creationId xmlns:a16="http://schemas.microsoft.com/office/drawing/2014/main" id="{00000000-0008-0000-2000-00008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1" name="125 CuadroTexto">
          <a:extLst>
            <a:ext uri="{FF2B5EF4-FFF2-40B4-BE49-F238E27FC236}">
              <a16:creationId xmlns:a16="http://schemas.microsoft.com/office/drawing/2014/main" id="{00000000-0008-0000-2000-00008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2" name="143 CuadroTexto">
          <a:extLst>
            <a:ext uri="{FF2B5EF4-FFF2-40B4-BE49-F238E27FC236}">
              <a16:creationId xmlns:a16="http://schemas.microsoft.com/office/drawing/2014/main" id="{00000000-0008-0000-2000-00008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3" name="144 CuadroTexto">
          <a:extLst>
            <a:ext uri="{FF2B5EF4-FFF2-40B4-BE49-F238E27FC236}">
              <a16:creationId xmlns:a16="http://schemas.microsoft.com/office/drawing/2014/main" id="{00000000-0008-0000-2000-00008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4" name="145 CuadroTexto">
          <a:extLst>
            <a:ext uri="{FF2B5EF4-FFF2-40B4-BE49-F238E27FC236}">
              <a16:creationId xmlns:a16="http://schemas.microsoft.com/office/drawing/2014/main" id="{00000000-0008-0000-2000-00008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5" name="146 CuadroTexto">
          <a:extLst>
            <a:ext uri="{FF2B5EF4-FFF2-40B4-BE49-F238E27FC236}">
              <a16:creationId xmlns:a16="http://schemas.microsoft.com/office/drawing/2014/main" id="{00000000-0008-0000-2000-00008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6" name="147 CuadroTexto">
          <a:extLst>
            <a:ext uri="{FF2B5EF4-FFF2-40B4-BE49-F238E27FC236}">
              <a16:creationId xmlns:a16="http://schemas.microsoft.com/office/drawing/2014/main" id="{00000000-0008-0000-2000-00009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7" name="148 CuadroTexto">
          <a:extLst>
            <a:ext uri="{FF2B5EF4-FFF2-40B4-BE49-F238E27FC236}">
              <a16:creationId xmlns:a16="http://schemas.microsoft.com/office/drawing/2014/main" id="{00000000-0008-0000-2000-00009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8" name="149 CuadroTexto">
          <a:extLst>
            <a:ext uri="{FF2B5EF4-FFF2-40B4-BE49-F238E27FC236}">
              <a16:creationId xmlns:a16="http://schemas.microsoft.com/office/drawing/2014/main" id="{00000000-0008-0000-2000-00009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9" name="150 CuadroTexto">
          <a:extLst>
            <a:ext uri="{FF2B5EF4-FFF2-40B4-BE49-F238E27FC236}">
              <a16:creationId xmlns:a16="http://schemas.microsoft.com/office/drawing/2014/main" id="{00000000-0008-0000-2000-00009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0" name="151 CuadroTexto">
          <a:extLst>
            <a:ext uri="{FF2B5EF4-FFF2-40B4-BE49-F238E27FC236}">
              <a16:creationId xmlns:a16="http://schemas.microsoft.com/office/drawing/2014/main" id="{00000000-0008-0000-2000-00009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1" name="152 CuadroTexto">
          <a:extLst>
            <a:ext uri="{FF2B5EF4-FFF2-40B4-BE49-F238E27FC236}">
              <a16:creationId xmlns:a16="http://schemas.microsoft.com/office/drawing/2014/main" id="{00000000-0008-0000-2000-00009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2" name="153 CuadroTexto">
          <a:extLst>
            <a:ext uri="{FF2B5EF4-FFF2-40B4-BE49-F238E27FC236}">
              <a16:creationId xmlns:a16="http://schemas.microsoft.com/office/drawing/2014/main" id="{00000000-0008-0000-2000-00009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3" name="154 CuadroTexto">
          <a:extLst>
            <a:ext uri="{FF2B5EF4-FFF2-40B4-BE49-F238E27FC236}">
              <a16:creationId xmlns:a16="http://schemas.microsoft.com/office/drawing/2014/main" id="{00000000-0008-0000-2000-00009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4" name="155 CuadroTexto">
          <a:extLst>
            <a:ext uri="{FF2B5EF4-FFF2-40B4-BE49-F238E27FC236}">
              <a16:creationId xmlns:a16="http://schemas.microsoft.com/office/drawing/2014/main" id="{00000000-0008-0000-2000-00009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5" name="156 CuadroTexto">
          <a:extLst>
            <a:ext uri="{FF2B5EF4-FFF2-40B4-BE49-F238E27FC236}">
              <a16:creationId xmlns:a16="http://schemas.microsoft.com/office/drawing/2014/main" id="{00000000-0008-0000-2000-00009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6" name="157 CuadroTexto">
          <a:extLst>
            <a:ext uri="{FF2B5EF4-FFF2-40B4-BE49-F238E27FC236}">
              <a16:creationId xmlns:a16="http://schemas.microsoft.com/office/drawing/2014/main" id="{00000000-0008-0000-2000-00009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7" name="158 CuadroTexto">
          <a:extLst>
            <a:ext uri="{FF2B5EF4-FFF2-40B4-BE49-F238E27FC236}">
              <a16:creationId xmlns:a16="http://schemas.microsoft.com/office/drawing/2014/main" id="{00000000-0008-0000-2000-00009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8" name="159 CuadroTexto">
          <a:extLst>
            <a:ext uri="{FF2B5EF4-FFF2-40B4-BE49-F238E27FC236}">
              <a16:creationId xmlns:a16="http://schemas.microsoft.com/office/drawing/2014/main" id="{00000000-0008-0000-2000-00009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9" name="160 CuadroTexto">
          <a:extLst>
            <a:ext uri="{FF2B5EF4-FFF2-40B4-BE49-F238E27FC236}">
              <a16:creationId xmlns:a16="http://schemas.microsoft.com/office/drawing/2014/main" id="{00000000-0008-0000-2000-00009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0" name="161 CuadroTexto">
          <a:extLst>
            <a:ext uri="{FF2B5EF4-FFF2-40B4-BE49-F238E27FC236}">
              <a16:creationId xmlns:a16="http://schemas.microsoft.com/office/drawing/2014/main" id="{00000000-0008-0000-2000-00009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1" name="162 CuadroTexto">
          <a:extLst>
            <a:ext uri="{FF2B5EF4-FFF2-40B4-BE49-F238E27FC236}">
              <a16:creationId xmlns:a16="http://schemas.microsoft.com/office/drawing/2014/main" id="{00000000-0008-0000-2000-00009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2" name="163 CuadroTexto">
          <a:extLst>
            <a:ext uri="{FF2B5EF4-FFF2-40B4-BE49-F238E27FC236}">
              <a16:creationId xmlns:a16="http://schemas.microsoft.com/office/drawing/2014/main" id="{00000000-0008-0000-2000-0000A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3" name="164 CuadroTexto">
          <a:extLst>
            <a:ext uri="{FF2B5EF4-FFF2-40B4-BE49-F238E27FC236}">
              <a16:creationId xmlns:a16="http://schemas.microsoft.com/office/drawing/2014/main" id="{00000000-0008-0000-2000-0000A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4" name="165 CuadroTexto">
          <a:extLst>
            <a:ext uri="{FF2B5EF4-FFF2-40B4-BE49-F238E27FC236}">
              <a16:creationId xmlns:a16="http://schemas.microsoft.com/office/drawing/2014/main" id="{00000000-0008-0000-2000-0000A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5" name="166 CuadroTexto">
          <a:extLst>
            <a:ext uri="{FF2B5EF4-FFF2-40B4-BE49-F238E27FC236}">
              <a16:creationId xmlns:a16="http://schemas.microsoft.com/office/drawing/2014/main" id="{00000000-0008-0000-2000-0000A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6" name="167 CuadroTexto">
          <a:extLst>
            <a:ext uri="{FF2B5EF4-FFF2-40B4-BE49-F238E27FC236}">
              <a16:creationId xmlns:a16="http://schemas.microsoft.com/office/drawing/2014/main" id="{00000000-0008-0000-2000-0000A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7" name="168 CuadroTexto">
          <a:extLst>
            <a:ext uri="{FF2B5EF4-FFF2-40B4-BE49-F238E27FC236}">
              <a16:creationId xmlns:a16="http://schemas.microsoft.com/office/drawing/2014/main" id="{00000000-0008-0000-2000-0000A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8" name="169 CuadroTexto">
          <a:extLst>
            <a:ext uri="{FF2B5EF4-FFF2-40B4-BE49-F238E27FC236}">
              <a16:creationId xmlns:a16="http://schemas.microsoft.com/office/drawing/2014/main" id="{00000000-0008-0000-2000-0000A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9" name="170 CuadroTexto">
          <a:extLst>
            <a:ext uri="{FF2B5EF4-FFF2-40B4-BE49-F238E27FC236}">
              <a16:creationId xmlns:a16="http://schemas.microsoft.com/office/drawing/2014/main" id="{00000000-0008-0000-2000-0000A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0" name="171 CuadroTexto">
          <a:extLst>
            <a:ext uri="{FF2B5EF4-FFF2-40B4-BE49-F238E27FC236}">
              <a16:creationId xmlns:a16="http://schemas.microsoft.com/office/drawing/2014/main" id="{00000000-0008-0000-2000-0000A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1" name="172 CuadroTexto">
          <a:extLst>
            <a:ext uri="{FF2B5EF4-FFF2-40B4-BE49-F238E27FC236}">
              <a16:creationId xmlns:a16="http://schemas.microsoft.com/office/drawing/2014/main" id="{00000000-0008-0000-2000-0000A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2" name="173 CuadroTexto">
          <a:extLst>
            <a:ext uri="{FF2B5EF4-FFF2-40B4-BE49-F238E27FC236}">
              <a16:creationId xmlns:a16="http://schemas.microsoft.com/office/drawing/2014/main" id="{00000000-0008-0000-2000-0000A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3" name="174 CuadroTexto">
          <a:extLst>
            <a:ext uri="{FF2B5EF4-FFF2-40B4-BE49-F238E27FC236}">
              <a16:creationId xmlns:a16="http://schemas.microsoft.com/office/drawing/2014/main" id="{00000000-0008-0000-2000-0000A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4" name="175 CuadroTexto">
          <a:extLst>
            <a:ext uri="{FF2B5EF4-FFF2-40B4-BE49-F238E27FC236}">
              <a16:creationId xmlns:a16="http://schemas.microsoft.com/office/drawing/2014/main" id="{00000000-0008-0000-2000-0000A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5" name="176 CuadroTexto">
          <a:extLst>
            <a:ext uri="{FF2B5EF4-FFF2-40B4-BE49-F238E27FC236}">
              <a16:creationId xmlns:a16="http://schemas.microsoft.com/office/drawing/2014/main" id="{00000000-0008-0000-2000-0000A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6" name="177 CuadroTexto">
          <a:extLst>
            <a:ext uri="{FF2B5EF4-FFF2-40B4-BE49-F238E27FC236}">
              <a16:creationId xmlns:a16="http://schemas.microsoft.com/office/drawing/2014/main" id="{00000000-0008-0000-2000-0000A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7" name="178 CuadroTexto">
          <a:extLst>
            <a:ext uri="{FF2B5EF4-FFF2-40B4-BE49-F238E27FC236}">
              <a16:creationId xmlns:a16="http://schemas.microsoft.com/office/drawing/2014/main" id="{00000000-0008-0000-2000-0000A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8" name="179 CuadroTexto">
          <a:extLst>
            <a:ext uri="{FF2B5EF4-FFF2-40B4-BE49-F238E27FC236}">
              <a16:creationId xmlns:a16="http://schemas.microsoft.com/office/drawing/2014/main" id="{00000000-0008-0000-2000-0000B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9" name="180 CuadroTexto">
          <a:extLst>
            <a:ext uri="{FF2B5EF4-FFF2-40B4-BE49-F238E27FC236}">
              <a16:creationId xmlns:a16="http://schemas.microsoft.com/office/drawing/2014/main" id="{00000000-0008-0000-2000-0000B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0" name="181 CuadroTexto">
          <a:extLst>
            <a:ext uri="{FF2B5EF4-FFF2-40B4-BE49-F238E27FC236}">
              <a16:creationId xmlns:a16="http://schemas.microsoft.com/office/drawing/2014/main" id="{00000000-0008-0000-2000-0000B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1" name="182 CuadroTexto">
          <a:extLst>
            <a:ext uri="{FF2B5EF4-FFF2-40B4-BE49-F238E27FC236}">
              <a16:creationId xmlns:a16="http://schemas.microsoft.com/office/drawing/2014/main" id="{00000000-0008-0000-2000-0000B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2" name="183 CuadroTexto">
          <a:extLst>
            <a:ext uri="{FF2B5EF4-FFF2-40B4-BE49-F238E27FC236}">
              <a16:creationId xmlns:a16="http://schemas.microsoft.com/office/drawing/2014/main" id="{00000000-0008-0000-2000-0000B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3" name="184 CuadroTexto">
          <a:extLst>
            <a:ext uri="{FF2B5EF4-FFF2-40B4-BE49-F238E27FC236}">
              <a16:creationId xmlns:a16="http://schemas.microsoft.com/office/drawing/2014/main" id="{00000000-0008-0000-2000-0000B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4" name="185 CuadroTexto">
          <a:extLst>
            <a:ext uri="{FF2B5EF4-FFF2-40B4-BE49-F238E27FC236}">
              <a16:creationId xmlns:a16="http://schemas.microsoft.com/office/drawing/2014/main" id="{00000000-0008-0000-2000-0000B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5" name="186 CuadroTexto">
          <a:extLst>
            <a:ext uri="{FF2B5EF4-FFF2-40B4-BE49-F238E27FC236}">
              <a16:creationId xmlns:a16="http://schemas.microsoft.com/office/drawing/2014/main" id="{00000000-0008-0000-2000-0000B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6" name="187 CuadroTexto">
          <a:extLst>
            <a:ext uri="{FF2B5EF4-FFF2-40B4-BE49-F238E27FC236}">
              <a16:creationId xmlns:a16="http://schemas.microsoft.com/office/drawing/2014/main" id="{00000000-0008-0000-2000-0000B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7" name="188 CuadroTexto">
          <a:extLst>
            <a:ext uri="{FF2B5EF4-FFF2-40B4-BE49-F238E27FC236}">
              <a16:creationId xmlns:a16="http://schemas.microsoft.com/office/drawing/2014/main" id="{00000000-0008-0000-2000-0000B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8" name="189 CuadroTexto">
          <a:extLst>
            <a:ext uri="{FF2B5EF4-FFF2-40B4-BE49-F238E27FC236}">
              <a16:creationId xmlns:a16="http://schemas.microsoft.com/office/drawing/2014/main" id="{00000000-0008-0000-2000-0000B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9" name="190 CuadroTexto">
          <a:extLst>
            <a:ext uri="{FF2B5EF4-FFF2-40B4-BE49-F238E27FC236}">
              <a16:creationId xmlns:a16="http://schemas.microsoft.com/office/drawing/2014/main" id="{00000000-0008-0000-2000-0000B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0" name="191 CuadroTexto">
          <a:extLst>
            <a:ext uri="{FF2B5EF4-FFF2-40B4-BE49-F238E27FC236}">
              <a16:creationId xmlns:a16="http://schemas.microsoft.com/office/drawing/2014/main" id="{00000000-0008-0000-2000-0000B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1" name="192 CuadroTexto">
          <a:extLst>
            <a:ext uri="{FF2B5EF4-FFF2-40B4-BE49-F238E27FC236}">
              <a16:creationId xmlns:a16="http://schemas.microsoft.com/office/drawing/2014/main" id="{00000000-0008-0000-2000-0000B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2" name="193 CuadroTexto">
          <a:extLst>
            <a:ext uri="{FF2B5EF4-FFF2-40B4-BE49-F238E27FC236}">
              <a16:creationId xmlns:a16="http://schemas.microsoft.com/office/drawing/2014/main" id="{00000000-0008-0000-2000-0000B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3" name="194 CuadroTexto">
          <a:extLst>
            <a:ext uri="{FF2B5EF4-FFF2-40B4-BE49-F238E27FC236}">
              <a16:creationId xmlns:a16="http://schemas.microsoft.com/office/drawing/2014/main" id="{00000000-0008-0000-2000-0000B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4" name="195 CuadroTexto">
          <a:extLst>
            <a:ext uri="{FF2B5EF4-FFF2-40B4-BE49-F238E27FC236}">
              <a16:creationId xmlns:a16="http://schemas.microsoft.com/office/drawing/2014/main" id="{00000000-0008-0000-2000-0000C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5" name="196 CuadroTexto">
          <a:extLst>
            <a:ext uri="{FF2B5EF4-FFF2-40B4-BE49-F238E27FC236}">
              <a16:creationId xmlns:a16="http://schemas.microsoft.com/office/drawing/2014/main" id="{00000000-0008-0000-2000-0000C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6" name="197 CuadroTexto">
          <a:extLst>
            <a:ext uri="{FF2B5EF4-FFF2-40B4-BE49-F238E27FC236}">
              <a16:creationId xmlns:a16="http://schemas.microsoft.com/office/drawing/2014/main" id="{00000000-0008-0000-2000-0000C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7" name="198 CuadroTexto">
          <a:extLst>
            <a:ext uri="{FF2B5EF4-FFF2-40B4-BE49-F238E27FC236}">
              <a16:creationId xmlns:a16="http://schemas.microsoft.com/office/drawing/2014/main" id="{00000000-0008-0000-2000-0000C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8" name="199 CuadroTexto">
          <a:extLst>
            <a:ext uri="{FF2B5EF4-FFF2-40B4-BE49-F238E27FC236}">
              <a16:creationId xmlns:a16="http://schemas.microsoft.com/office/drawing/2014/main" id="{00000000-0008-0000-2000-0000C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9" name="200 CuadroTexto">
          <a:extLst>
            <a:ext uri="{FF2B5EF4-FFF2-40B4-BE49-F238E27FC236}">
              <a16:creationId xmlns:a16="http://schemas.microsoft.com/office/drawing/2014/main" id="{00000000-0008-0000-2000-0000C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0" name="201 CuadroTexto">
          <a:extLst>
            <a:ext uri="{FF2B5EF4-FFF2-40B4-BE49-F238E27FC236}">
              <a16:creationId xmlns:a16="http://schemas.microsoft.com/office/drawing/2014/main" id="{00000000-0008-0000-2000-0000C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1" name="202 CuadroTexto">
          <a:extLst>
            <a:ext uri="{FF2B5EF4-FFF2-40B4-BE49-F238E27FC236}">
              <a16:creationId xmlns:a16="http://schemas.microsoft.com/office/drawing/2014/main" id="{00000000-0008-0000-2000-0000C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2" name="203 CuadroTexto">
          <a:extLst>
            <a:ext uri="{FF2B5EF4-FFF2-40B4-BE49-F238E27FC236}">
              <a16:creationId xmlns:a16="http://schemas.microsoft.com/office/drawing/2014/main" id="{00000000-0008-0000-2000-0000C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3" name="204 CuadroTexto">
          <a:extLst>
            <a:ext uri="{FF2B5EF4-FFF2-40B4-BE49-F238E27FC236}">
              <a16:creationId xmlns:a16="http://schemas.microsoft.com/office/drawing/2014/main" id="{00000000-0008-0000-2000-0000C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4" name="205 CuadroTexto">
          <a:extLst>
            <a:ext uri="{FF2B5EF4-FFF2-40B4-BE49-F238E27FC236}">
              <a16:creationId xmlns:a16="http://schemas.microsoft.com/office/drawing/2014/main" id="{00000000-0008-0000-2000-0000C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5" name="206 CuadroTexto">
          <a:extLst>
            <a:ext uri="{FF2B5EF4-FFF2-40B4-BE49-F238E27FC236}">
              <a16:creationId xmlns:a16="http://schemas.microsoft.com/office/drawing/2014/main" id="{00000000-0008-0000-2000-0000C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6" name="207 CuadroTexto">
          <a:extLst>
            <a:ext uri="{FF2B5EF4-FFF2-40B4-BE49-F238E27FC236}">
              <a16:creationId xmlns:a16="http://schemas.microsoft.com/office/drawing/2014/main" id="{00000000-0008-0000-2000-0000C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7" name="208 CuadroTexto">
          <a:extLst>
            <a:ext uri="{FF2B5EF4-FFF2-40B4-BE49-F238E27FC236}">
              <a16:creationId xmlns:a16="http://schemas.microsoft.com/office/drawing/2014/main" id="{00000000-0008-0000-2000-0000C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8" name="209 CuadroTexto">
          <a:extLst>
            <a:ext uri="{FF2B5EF4-FFF2-40B4-BE49-F238E27FC236}">
              <a16:creationId xmlns:a16="http://schemas.microsoft.com/office/drawing/2014/main" id="{00000000-0008-0000-2000-0000C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9" name="210 CuadroTexto">
          <a:extLst>
            <a:ext uri="{FF2B5EF4-FFF2-40B4-BE49-F238E27FC236}">
              <a16:creationId xmlns:a16="http://schemas.microsoft.com/office/drawing/2014/main" id="{00000000-0008-0000-2000-0000C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0" name="211 CuadroTexto">
          <a:extLst>
            <a:ext uri="{FF2B5EF4-FFF2-40B4-BE49-F238E27FC236}">
              <a16:creationId xmlns:a16="http://schemas.microsoft.com/office/drawing/2014/main" id="{00000000-0008-0000-2000-0000D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1" name="212 CuadroTexto">
          <a:extLst>
            <a:ext uri="{FF2B5EF4-FFF2-40B4-BE49-F238E27FC236}">
              <a16:creationId xmlns:a16="http://schemas.microsoft.com/office/drawing/2014/main" id="{00000000-0008-0000-2000-0000D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2" name="213 CuadroTexto">
          <a:extLst>
            <a:ext uri="{FF2B5EF4-FFF2-40B4-BE49-F238E27FC236}">
              <a16:creationId xmlns:a16="http://schemas.microsoft.com/office/drawing/2014/main" id="{00000000-0008-0000-2000-0000D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3" name="214 CuadroTexto">
          <a:extLst>
            <a:ext uri="{FF2B5EF4-FFF2-40B4-BE49-F238E27FC236}">
              <a16:creationId xmlns:a16="http://schemas.microsoft.com/office/drawing/2014/main" id="{00000000-0008-0000-2000-0000D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4" name="215 CuadroTexto">
          <a:extLst>
            <a:ext uri="{FF2B5EF4-FFF2-40B4-BE49-F238E27FC236}">
              <a16:creationId xmlns:a16="http://schemas.microsoft.com/office/drawing/2014/main" id="{00000000-0008-0000-2000-0000D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5" name="216 CuadroTexto">
          <a:extLst>
            <a:ext uri="{FF2B5EF4-FFF2-40B4-BE49-F238E27FC236}">
              <a16:creationId xmlns:a16="http://schemas.microsoft.com/office/drawing/2014/main" id="{00000000-0008-0000-2000-0000D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6" name="217 CuadroTexto">
          <a:extLst>
            <a:ext uri="{FF2B5EF4-FFF2-40B4-BE49-F238E27FC236}">
              <a16:creationId xmlns:a16="http://schemas.microsoft.com/office/drawing/2014/main" id="{00000000-0008-0000-2000-0000D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7" name="218 CuadroTexto">
          <a:extLst>
            <a:ext uri="{FF2B5EF4-FFF2-40B4-BE49-F238E27FC236}">
              <a16:creationId xmlns:a16="http://schemas.microsoft.com/office/drawing/2014/main" id="{00000000-0008-0000-2000-0000D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8" name="219 CuadroTexto">
          <a:extLst>
            <a:ext uri="{FF2B5EF4-FFF2-40B4-BE49-F238E27FC236}">
              <a16:creationId xmlns:a16="http://schemas.microsoft.com/office/drawing/2014/main" id="{00000000-0008-0000-2000-0000D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9" name="220 CuadroTexto">
          <a:extLst>
            <a:ext uri="{FF2B5EF4-FFF2-40B4-BE49-F238E27FC236}">
              <a16:creationId xmlns:a16="http://schemas.microsoft.com/office/drawing/2014/main" id="{00000000-0008-0000-2000-0000D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0" name="221 CuadroTexto">
          <a:extLst>
            <a:ext uri="{FF2B5EF4-FFF2-40B4-BE49-F238E27FC236}">
              <a16:creationId xmlns:a16="http://schemas.microsoft.com/office/drawing/2014/main" id="{00000000-0008-0000-2000-0000D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1" name="222 CuadroTexto">
          <a:extLst>
            <a:ext uri="{FF2B5EF4-FFF2-40B4-BE49-F238E27FC236}">
              <a16:creationId xmlns:a16="http://schemas.microsoft.com/office/drawing/2014/main" id="{00000000-0008-0000-2000-0000D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2" name="223 CuadroTexto">
          <a:extLst>
            <a:ext uri="{FF2B5EF4-FFF2-40B4-BE49-F238E27FC236}">
              <a16:creationId xmlns:a16="http://schemas.microsoft.com/office/drawing/2014/main" id="{00000000-0008-0000-2000-0000D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3" name="224 CuadroTexto">
          <a:extLst>
            <a:ext uri="{FF2B5EF4-FFF2-40B4-BE49-F238E27FC236}">
              <a16:creationId xmlns:a16="http://schemas.microsoft.com/office/drawing/2014/main" id="{00000000-0008-0000-2000-0000D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4" name="225 CuadroTexto">
          <a:extLst>
            <a:ext uri="{FF2B5EF4-FFF2-40B4-BE49-F238E27FC236}">
              <a16:creationId xmlns:a16="http://schemas.microsoft.com/office/drawing/2014/main" id="{00000000-0008-0000-2000-0000D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5" name="226 CuadroTexto">
          <a:extLst>
            <a:ext uri="{FF2B5EF4-FFF2-40B4-BE49-F238E27FC236}">
              <a16:creationId xmlns:a16="http://schemas.microsoft.com/office/drawing/2014/main" id="{00000000-0008-0000-2000-0000D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6" name="227 CuadroTexto">
          <a:extLst>
            <a:ext uri="{FF2B5EF4-FFF2-40B4-BE49-F238E27FC236}">
              <a16:creationId xmlns:a16="http://schemas.microsoft.com/office/drawing/2014/main" id="{00000000-0008-0000-2000-0000E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7" name="228 CuadroTexto">
          <a:extLst>
            <a:ext uri="{FF2B5EF4-FFF2-40B4-BE49-F238E27FC236}">
              <a16:creationId xmlns:a16="http://schemas.microsoft.com/office/drawing/2014/main" id="{00000000-0008-0000-2000-0000E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8" name="229 CuadroTexto">
          <a:extLst>
            <a:ext uri="{FF2B5EF4-FFF2-40B4-BE49-F238E27FC236}">
              <a16:creationId xmlns:a16="http://schemas.microsoft.com/office/drawing/2014/main" id="{00000000-0008-0000-2000-0000E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9" name="230 CuadroTexto">
          <a:extLst>
            <a:ext uri="{FF2B5EF4-FFF2-40B4-BE49-F238E27FC236}">
              <a16:creationId xmlns:a16="http://schemas.microsoft.com/office/drawing/2014/main" id="{00000000-0008-0000-2000-0000E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0" name="231 CuadroTexto">
          <a:extLst>
            <a:ext uri="{FF2B5EF4-FFF2-40B4-BE49-F238E27FC236}">
              <a16:creationId xmlns:a16="http://schemas.microsoft.com/office/drawing/2014/main" id="{00000000-0008-0000-2000-0000E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1" name="232 CuadroTexto">
          <a:extLst>
            <a:ext uri="{FF2B5EF4-FFF2-40B4-BE49-F238E27FC236}">
              <a16:creationId xmlns:a16="http://schemas.microsoft.com/office/drawing/2014/main" id="{00000000-0008-0000-2000-0000E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2" name="233 CuadroTexto">
          <a:extLst>
            <a:ext uri="{FF2B5EF4-FFF2-40B4-BE49-F238E27FC236}">
              <a16:creationId xmlns:a16="http://schemas.microsoft.com/office/drawing/2014/main" id="{00000000-0008-0000-2000-0000E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3" name="234 CuadroTexto">
          <a:extLst>
            <a:ext uri="{FF2B5EF4-FFF2-40B4-BE49-F238E27FC236}">
              <a16:creationId xmlns:a16="http://schemas.microsoft.com/office/drawing/2014/main" id="{00000000-0008-0000-2000-0000E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4" name="235 CuadroTexto">
          <a:extLst>
            <a:ext uri="{FF2B5EF4-FFF2-40B4-BE49-F238E27FC236}">
              <a16:creationId xmlns:a16="http://schemas.microsoft.com/office/drawing/2014/main" id="{00000000-0008-0000-2000-0000E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5" name="236 CuadroTexto">
          <a:extLst>
            <a:ext uri="{FF2B5EF4-FFF2-40B4-BE49-F238E27FC236}">
              <a16:creationId xmlns:a16="http://schemas.microsoft.com/office/drawing/2014/main" id="{00000000-0008-0000-2000-0000E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6" name="237 CuadroTexto">
          <a:extLst>
            <a:ext uri="{FF2B5EF4-FFF2-40B4-BE49-F238E27FC236}">
              <a16:creationId xmlns:a16="http://schemas.microsoft.com/office/drawing/2014/main" id="{00000000-0008-0000-2000-0000E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7" name="238 CuadroTexto">
          <a:extLst>
            <a:ext uri="{FF2B5EF4-FFF2-40B4-BE49-F238E27FC236}">
              <a16:creationId xmlns:a16="http://schemas.microsoft.com/office/drawing/2014/main" id="{00000000-0008-0000-2000-0000E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8" name="239 CuadroTexto">
          <a:extLst>
            <a:ext uri="{FF2B5EF4-FFF2-40B4-BE49-F238E27FC236}">
              <a16:creationId xmlns:a16="http://schemas.microsoft.com/office/drawing/2014/main" id="{00000000-0008-0000-2000-0000E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9" name="240 CuadroTexto">
          <a:extLst>
            <a:ext uri="{FF2B5EF4-FFF2-40B4-BE49-F238E27FC236}">
              <a16:creationId xmlns:a16="http://schemas.microsoft.com/office/drawing/2014/main" id="{00000000-0008-0000-2000-0000E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0" name="241 CuadroTexto">
          <a:extLst>
            <a:ext uri="{FF2B5EF4-FFF2-40B4-BE49-F238E27FC236}">
              <a16:creationId xmlns:a16="http://schemas.microsoft.com/office/drawing/2014/main" id="{00000000-0008-0000-2000-0000E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1" name="242 CuadroTexto">
          <a:extLst>
            <a:ext uri="{FF2B5EF4-FFF2-40B4-BE49-F238E27FC236}">
              <a16:creationId xmlns:a16="http://schemas.microsoft.com/office/drawing/2014/main" id="{00000000-0008-0000-2000-0000E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2" name="243 CuadroTexto">
          <a:extLst>
            <a:ext uri="{FF2B5EF4-FFF2-40B4-BE49-F238E27FC236}">
              <a16:creationId xmlns:a16="http://schemas.microsoft.com/office/drawing/2014/main" id="{00000000-0008-0000-2000-0000F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3" name="244 CuadroTexto">
          <a:extLst>
            <a:ext uri="{FF2B5EF4-FFF2-40B4-BE49-F238E27FC236}">
              <a16:creationId xmlns:a16="http://schemas.microsoft.com/office/drawing/2014/main" id="{00000000-0008-0000-2000-0000F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4" name="245 CuadroTexto">
          <a:extLst>
            <a:ext uri="{FF2B5EF4-FFF2-40B4-BE49-F238E27FC236}">
              <a16:creationId xmlns:a16="http://schemas.microsoft.com/office/drawing/2014/main" id="{00000000-0008-0000-2000-0000F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5" name="246 CuadroTexto">
          <a:extLst>
            <a:ext uri="{FF2B5EF4-FFF2-40B4-BE49-F238E27FC236}">
              <a16:creationId xmlns:a16="http://schemas.microsoft.com/office/drawing/2014/main" id="{00000000-0008-0000-2000-0000F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6" name="247 CuadroTexto">
          <a:extLst>
            <a:ext uri="{FF2B5EF4-FFF2-40B4-BE49-F238E27FC236}">
              <a16:creationId xmlns:a16="http://schemas.microsoft.com/office/drawing/2014/main" id="{00000000-0008-0000-2000-0000F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7" name="248 CuadroTexto">
          <a:extLst>
            <a:ext uri="{FF2B5EF4-FFF2-40B4-BE49-F238E27FC236}">
              <a16:creationId xmlns:a16="http://schemas.microsoft.com/office/drawing/2014/main" id="{00000000-0008-0000-2000-0000F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8" name="249 CuadroTexto">
          <a:extLst>
            <a:ext uri="{FF2B5EF4-FFF2-40B4-BE49-F238E27FC236}">
              <a16:creationId xmlns:a16="http://schemas.microsoft.com/office/drawing/2014/main" id="{00000000-0008-0000-2000-0000F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9" name="250 CuadroTexto">
          <a:extLst>
            <a:ext uri="{FF2B5EF4-FFF2-40B4-BE49-F238E27FC236}">
              <a16:creationId xmlns:a16="http://schemas.microsoft.com/office/drawing/2014/main" id="{00000000-0008-0000-2000-0000F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0" name="251 CuadroTexto">
          <a:extLst>
            <a:ext uri="{FF2B5EF4-FFF2-40B4-BE49-F238E27FC236}">
              <a16:creationId xmlns:a16="http://schemas.microsoft.com/office/drawing/2014/main" id="{00000000-0008-0000-2000-0000F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1" name="252 CuadroTexto">
          <a:extLst>
            <a:ext uri="{FF2B5EF4-FFF2-40B4-BE49-F238E27FC236}">
              <a16:creationId xmlns:a16="http://schemas.microsoft.com/office/drawing/2014/main" id="{00000000-0008-0000-2000-0000F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2" name="253 CuadroTexto">
          <a:extLst>
            <a:ext uri="{FF2B5EF4-FFF2-40B4-BE49-F238E27FC236}">
              <a16:creationId xmlns:a16="http://schemas.microsoft.com/office/drawing/2014/main" id="{00000000-0008-0000-2000-0000F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3" name="254 CuadroTexto">
          <a:extLst>
            <a:ext uri="{FF2B5EF4-FFF2-40B4-BE49-F238E27FC236}">
              <a16:creationId xmlns:a16="http://schemas.microsoft.com/office/drawing/2014/main" id="{00000000-0008-0000-2000-0000F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4" name="255 CuadroTexto">
          <a:extLst>
            <a:ext uri="{FF2B5EF4-FFF2-40B4-BE49-F238E27FC236}">
              <a16:creationId xmlns:a16="http://schemas.microsoft.com/office/drawing/2014/main" id="{00000000-0008-0000-2000-0000F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5" name="256 CuadroTexto">
          <a:extLst>
            <a:ext uri="{FF2B5EF4-FFF2-40B4-BE49-F238E27FC236}">
              <a16:creationId xmlns:a16="http://schemas.microsoft.com/office/drawing/2014/main" id="{00000000-0008-0000-2000-0000F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6" name="257 CuadroTexto">
          <a:extLst>
            <a:ext uri="{FF2B5EF4-FFF2-40B4-BE49-F238E27FC236}">
              <a16:creationId xmlns:a16="http://schemas.microsoft.com/office/drawing/2014/main" id="{00000000-0008-0000-2000-0000F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7" name="258 CuadroTexto">
          <a:extLst>
            <a:ext uri="{FF2B5EF4-FFF2-40B4-BE49-F238E27FC236}">
              <a16:creationId xmlns:a16="http://schemas.microsoft.com/office/drawing/2014/main" id="{00000000-0008-0000-2000-0000F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8" name="259 CuadroTexto">
          <a:extLst>
            <a:ext uri="{FF2B5EF4-FFF2-40B4-BE49-F238E27FC236}">
              <a16:creationId xmlns:a16="http://schemas.microsoft.com/office/drawing/2014/main" id="{00000000-0008-0000-2000-00000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9" name="260 CuadroTexto">
          <a:extLst>
            <a:ext uri="{FF2B5EF4-FFF2-40B4-BE49-F238E27FC236}">
              <a16:creationId xmlns:a16="http://schemas.microsoft.com/office/drawing/2014/main" id="{00000000-0008-0000-2000-00000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0" name="261 CuadroTexto">
          <a:extLst>
            <a:ext uri="{FF2B5EF4-FFF2-40B4-BE49-F238E27FC236}">
              <a16:creationId xmlns:a16="http://schemas.microsoft.com/office/drawing/2014/main" id="{00000000-0008-0000-2000-00000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1" name="262 CuadroTexto">
          <a:extLst>
            <a:ext uri="{FF2B5EF4-FFF2-40B4-BE49-F238E27FC236}">
              <a16:creationId xmlns:a16="http://schemas.microsoft.com/office/drawing/2014/main" id="{00000000-0008-0000-2000-00000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2" name="263 CuadroTexto">
          <a:extLst>
            <a:ext uri="{FF2B5EF4-FFF2-40B4-BE49-F238E27FC236}">
              <a16:creationId xmlns:a16="http://schemas.microsoft.com/office/drawing/2014/main" id="{00000000-0008-0000-2000-00000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3" name="264 CuadroTexto">
          <a:extLst>
            <a:ext uri="{FF2B5EF4-FFF2-40B4-BE49-F238E27FC236}">
              <a16:creationId xmlns:a16="http://schemas.microsoft.com/office/drawing/2014/main" id="{00000000-0008-0000-2000-00000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4" name="265 CuadroTexto">
          <a:extLst>
            <a:ext uri="{FF2B5EF4-FFF2-40B4-BE49-F238E27FC236}">
              <a16:creationId xmlns:a16="http://schemas.microsoft.com/office/drawing/2014/main" id="{00000000-0008-0000-2000-00000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5" name="266 CuadroTexto">
          <a:extLst>
            <a:ext uri="{FF2B5EF4-FFF2-40B4-BE49-F238E27FC236}">
              <a16:creationId xmlns:a16="http://schemas.microsoft.com/office/drawing/2014/main" id="{00000000-0008-0000-2000-00000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6" name="267 CuadroTexto">
          <a:extLst>
            <a:ext uri="{FF2B5EF4-FFF2-40B4-BE49-F238E27FC236}">
              <a16:creationId xmlns:a16="http://schemas.microsoft.com/office/drawing/2014/main" id="{00000000-0008-0000-2000-00000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337" name="268 CuadroTexto">
          <a:extLst>
            <a:ext uri="{FF2B5EF4-FFF2-40B4-BE49-F238E27FC236}">
              <a16:creationId xmlns:a16="http://schemas.microsoft.com/office/drawing/2014/main" id="{00000000-0008-0000-2000-000009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38" name="269 CuadroTexto">
          <a:extLst>
            <a:ext uri="{FF2B5EF4-FFF2-40B4-BE49-F238E27FC236}">
              <a16:creationId xmlns:a16="http://schemas.microsoft.com/office/drawing/2014/main" id="{00000000-0008-0000-2000-00000A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39" name="270 CuadroTexto">
          <a:extLst>
            <a:ext uri="{FF2B5EF4-FFF2-40B4-BE49-F238E27FC236}">
              <a16:creationId xmlns:a16="http://schemas.microsoft.com/office/drawing/2014/main" id="{00000000-0008-0000-2000-00000B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0" name="271 CuadroTexto">
          <a:extLst>
            <a:ext uri="{FF2B5EF4-FFF2-40B4-BE49-F238E27FC236}">
              <a16:creationId xmlns:a16="http://schemas.microsoft.com/office/drawing/2014/main" id="{00000000-0008-0000-2000-00000C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1" name="272 CuadroTexto">
          <a:extLst>
            <a:ext uri="{FF2B5EF4-FFF2-40B4-BE49-F238E27FC236}">
              <a16:creationId xmlns:a16="http://schemas.microsoft.com/office/drawing/2014/main" id="{00000000-0008-0000-2000-00000D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2" name="273 CuadroTexto">
          <a:extLst>
            <a:ext uri="{FF2B5EF4-FFF2-40B4-BE49-F238E27FC236}">
              <a16:creationId xmlns:a16="http://schemas.microsoft.com/office/drawing/2014/main" id="{00000000-0008-0000-2000-00000E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3" name="274 CuadroTexto">
          <a:extLst>
            <a:ext uri="{FF2B5EF4-FFF2-40B4-BE49-F238E27FC236}">
              <a16:creationId xmlns:a16="http://schemas.microsoft.com/office/drawing/2014/main" id="{00000000-0008-0000-2000-00000F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4" name="275 CuadroTexto">
          <a:extLst>
            <a:ext uri="{FF2B5EF4-FFF2-40B4-BE49-F238E27FC236}">
              <a16:creationId xmlns:a16="http://schemas.microsoft.com/office/drawing/2014/main" id="{00000000-0008-0000-2000-000010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5" name="276 CuadroTexto">
          <a:extLst>
            <a:ext uri="{FF2B5EF4-FFF2-40B4-BE49-F238E27FC236}">
              <a16:creationId xmlns:a16="http://schemas.microsoft.com/office/drawing/2014/main" id="{00000000-0008-0000-2000-000011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6" name="277 CuadroTexto">
          <a:extLst>
            <a:ext uri="{FF2B5EF4-FFF2-40B4-BE49-F238E27FC236}">
              <a16:creationId xmlns:a16="http://schemas.microsoft.com/office/drawing/2014/main" id="{00000000-0008-0000-2000-000012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7" name="278 CuadroTexto">
          <a:extLst>
            <a:ext uri="{FF2B5EF4-FFF2-40B4-BE49-F238E27FC236}">
              <a16:creationId xmlns:a16="http://schemas.microsoft.com/office/drawing/2014/main" id="{00000000-0008-0000-2000-000013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8" name="279 CuadroTexto">
          <a:extLst>
            <a:ext uri="{FF2B5EF4-FFF2-40B4-BE49-F238E27FC236}">
              <a16:creationId xmlns:a16="http://schemas.microsoft.com/office/drawing/2014/main" id="{00000000-0008-0000-2000-000014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9" name="280 CuadroTexto">
          <a:extLst>
            <a:ext uri="{FF2B5EF4-FFF2-40B4-BE49-F238E27FC236}">
              <a16:creationId xmlns:a16="http://schemas.microsoft.com/office/drawing/2014/main" id="{00000000-0008-0000-2000-000015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0" name="281 CuadroTexto">
          <a:extLst>
            <a:ext uri="{FF2B5EF4-FFF2-40B4-BE49-F238E27FC236}">
              <a16:creationId xmlns:a16="http://schemas.microsoft.com/office/drawing/2014/main" id="{00000000-0008-0000-2000-000016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1" name="282 CuadroTexto">
          <a:extLst>
            <a:ext uri="{FF2B5EF4-FFF2-40B4-BE49-F238E27FC236}">
              <a16:creationId xmlns:a16="http://schemas.microsoft.com/office/drawing/2014/main" id="{00000000-0008-0000-2000-000017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2" name="283 CuadroTexto">
          <a:extLst>
            <a:ext uri="{FF2B5EF4-FFF2-40B4-BE49-F238E27FC236}">
              <a16:creationId xmlns:a16="http://schemas.microsoft.com/office/drawing/2014/main" id="{00000000-0008-0000-2000-000018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3" name="284 CuadroTexto">
          <a:extLst>
            <a:ext uri="{FF2B5EF4-FFF2-40B4-BE49-F238E27FC236}">
              <a16:creationId xmlns:a16="http://schemas.microsoft.com/office/drawing/2014/main" id="{00000000-0008-0000-2000-000019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354" name="285 CuadroTexto">
          <a:extLst>
            <a:ext uri="{FF2B5EF4-FFF2-40B4-BE49-F238E27FC236}">
              <a16:creationId xmlns:a16="http://schemas.microsoft.com/office/drawing/2014/main" id="{00000000-0008-0000-2000-00001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5" name="286 CuadroTexto">
          <a:extLst>
            <a:ext uri="{FF2B5EF4-FFF2-40B4-BE49-F238E27FC236}">
              <a16:creationId xmlns:a16="http://schemas.microsoft.com/office/drawing/2014/main" id="{00000000-0008-0000-2000-00001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6" name="287 CuadroTexto">
          <a:extLst>
            <a:ext uri="{FF2B5EF4-FFF2-40B4-BE49-F238E27FC236}">
              <a16:creationId xmlns:a16="http://schemas.microsoft.com/office/drawing/2014/main" id="{00000000-0008-0000-2000-00001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7" name="288 CuadroTexto">
          <a:extLst>
            <a:ext uri="{FF2B5EF4-FFF2-40B4-BE49-F238E27FC236}">
              <a16:creationId xmlns:a16="http://schemas.microsoft.com/office/drawing/2014/main" id="{00000000-0008-0000-2000-00001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8" name="289 CuadroTexto">
          <a:extLst>
            <a:ext uri="{FF2B5EF4-FFF2-40B4-BE49-F238E27FC236}">
              <a16:creationId xmlns:a16="http://schemas.microsoft.com/office/drawing/2014/main" id="{00000000-0008-0000-2000-00001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9" name="290 CuadroTexto">
          <a:extLst>
            <a:ext uri="{FF2B5EF4-FFF2-40B4-BE49-F238E27FC236}">
              <a16:creationId xmlns:a16="http://schemas.microsoft.com/office/drawing/2014/main" id="{00000000-0008-0000-2000-00001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0" name="291 CuadroTexto">
          <a:extLst>
            <a:ext uri="{FF2B5EF4-FFF2-40B4-BE49-F238E27FC236}">
              <a16:creationId xmlns:a16="http://schemas.microsoft.com/office/drawing/2014/main" id="{00000000-0008-0000-2000-00002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1" name="292 CuadroTexto">
          <a:extLst>
            <a:ext uri="{FF2B5EF4-FFF2-40B4-BE49-F238E27FC236}">
              <a16:creationId xmlns:a16="http://schemas.microsoft.com/office/drawing/2014/main" id="{00000000-0008-0000-2000-00002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2" name="293 CuadroTexto">
          <a:extLst>
            <a:ext uri="{FF2B5EF4-FFF2-40B4-BE49-F238E27FC236}">
              <a16:creationId xmlns:a16="http://schemas.microsoft.com/office/drawing/2014/main" id="{00000000-0008-0000-2000-00002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3" name="294 CuadroTexto">
          <a:extLst>
            <a:ext uri="{FF2B5EF4-FFF2-40B4-BE49-F238E27FC236}">
              <a16:creationId xmlns:a16="http://schemas.microsoft.com/office/drawing/2014/main" id="{00000000-0008-0000-2000-00002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4" name="295 CuadroTexto">
          <a:extLst>
            <a:ext uri="{FF2B5EF4-FFF2-40B4-BE49-F238E27FC236}">
              <a16:creationId xmlns:a16="http://schemas.microsoft.com/office/drawing/2014/main" id="{00000000-0008-0000-2000-00002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5" name="296 CuadroTexto">
          <a:extLst>
            <a:ext uri="{FF2B5EF4-FFF2-40B4-BE49-F238E27FC236}">
              <a16:creationId xmlns:a16="http://schemas.microsoft.com/office/drawing/2014/main" id="{00000000-0008-0000-2000-00002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6" name="17 CuadroTexto">
          <a:extLst>
            <a:ext uri="{FF2B5EF4-FFF2-40B4-BE49-F238E27FC236}">
              <a16:creationId xmlns:a16="http://schemas.microsoft.com/office/drawing/2014/main" id="{00000000-0008-0000-2000-00002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367" name="90 CuadroTexto">
          <a:extLst>
            <a:ext uri="{FF2B5EF4-FFF2-40B4-BE49-F238E27FC236}">
              <a16:creationId xmlns:a16="http://schemas.microsoft.com/office/drawing/2014/main" id="{00000000-0008-0000-2000-000027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68" name="91 CuadroTexto">
          <a:extLst>
            <a:ext uri="{FF2B5EF4-FFF2-40B4-BE49-F238E27FC236}">
              <a16:creationId xmlns:a16="http://schemas.microsoft.com/office/drawing/2014/main" id="{00000000-0008-0000-2000-000028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69" name="92 CuadroTexto">
          <a:extLst>
            <a:ext uri="{FF2B5EF4-FFF2-40B4-BE49-F238E27FC236}">
              <a16:creationId xmlns:a16="http://schemas.microsoft.com/office/drawing/2014/main" id="{00000000-0008-0000-2000-000029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0" name="93 CuadroTexto">
          <a:extLst>
            <a:ext uri="{FF2B5EF4-FFF2-40B4-BE49-F238E27FC236}">
              <a16:creationId xmlns:a16="http://schemas.microsoft.com/office/drawing/2014/main" id="{00000000-0008-0000-2000-00002A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1" name="94 CuadroTexto">
          <a:extLst>
            <a:ext uri="{FF2B5EF4-FFF2-40B4-BE49-F238E27FC236}">
              <a16:creationId xmlns:a16="http://schemas.microsoft.com/office/drawing/2014/main" id="{00000000-0008-0000-2000-00002B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2" name="95 CuadroTexto">
          <a:extLst>
            <a:ext uri="{FF2B5EF4-FFF2-40B4-BE49-F238E27FC236}">
              <a16:creationId xmlns:a16="http://schemas.microsoft.com/office/drawing/2014/main" id="{00000000-0008-0000-2000-00002C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3" name="96 CuadroTexto">
          <a:extLst>
            <a:ext uri="{FF2B5EF4-FFF2-40B4-BE49-F238E27FC236}">
              <a16:creationId xmlns:a16="http://schemas.microsoft.com/office/drawing/2014/main" id="{00000000-0008-0000-2000-00002D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4" name="97 CuadroTexto">
          <a:extLst>
            <a:ext uri="{FF2B5EF4-FFF2-40B4-BE49-F238E27FC236}">
              <a16:creationId xmlns:a16="http://schemas.microsoft.com/office/drawing/2014/main" id="{00000000-0008-0000-2000-00002E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5" name="98 CuadroTexto">
          <a:extLst>
            <a:ext uri="{FF2B5EF4-FFF2-40B4-BE49-F238E27FC236}">
              <a16:creationId xmlns:a16="http://schemas.microsoft.com/office/drawing/2014/main" id="{00000000-0008-0000-2000-00002F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6" name="99 CuadroTexto">
          <a:extLst>
            <a:ext uri="{FF2B5EF4-FFF2-40B4-BE49-F238E27FC236}">
              <a16:creationId xmlns:a16="http://schemas.microsoft.com/office/drawing/2014/main" id="{00000000-0008-0000-2000-000030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7" name="100 CuadroTexto">
          <a:extLst>
            <a:ext uri="{FF2B5EF4-FFF2-40B4-BE49-F238E27FC236}">
              <a16:creationId xmlns:a16="http://schemas.microsoft.com/office/drawing/2014/main" id="{00000000-0008-0000-2000-000031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8" name="101 CuadroTexto">
          <a:extLst>
            <a:ext uri="{FF2B5EF4-FFF2-40B4-BE49-F238E27FC236}">
              <a16:creationId xmlns:a16="http://schemas.microsoft.com/office/drawing/2014/main" id="{00000000-0008-0000-2000-000032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379" name="118 CuadroTexto">
          <a:extLst>
            <a:ext uri="{FF2B5EF4-FFF2-40B4-BE49-F238E27FC236}">
              <a16:creationId xmlns:a16="http://schemas.microsoft.com/office/drawing/2014/main" id="{00000000-0008-0000-2000-00003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0" name="119 CuadroTexto">
          <a:extLst>
            <a:ext uri="{FF2B5EF4-FFF2-40B4-BE49-F238E27FC236}">
              <a16:creationId xmlns:a16="http://schemas.microsoft.com/office/drawing/2014/main" id="{00000000-0008-0000-2000-00003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1" name="120 CuadroTexto">
          <a:extLst>
            <a:ext uri="{FF2B5EF4-FFF2-40B4-BE49-F238E27FC236}">
              <a16:creationId xmlns:a16="http://schemas.microsoft.com/office/drawing/2014/main" id="{00000000-0008-0000-2000-00003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2" name="121 CuadroTexto">
          <a:extLst>
            <a:ext uri="{FF2B5EF4-FFF2-40B4-BE49-F238E27FC236}">
              <a16:creationId xmlns:a16="http://schemas.microsoft.com/office/drawing/2014/main" id="{00000000-0008-0000-2000-00003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3" name="122 CuadroTexto">
          <a:extLst>
            <a:ext uri="{FF2B5EF4-FFF2-40B4-BE49-F238E27FC236}">
              <a16:creationId xmlns:a16="http://schemas.microsoft.com/office/drawing/2014/main" id="{00000000-0008-0000-2000-00003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4" name="123 CuadroTexto">
          <a:extLst>
            <a:ext uri="{FF2B5EF4-FFF2-40B4-BE49-F238E27FC236}">
              <a16:creationId xmlns:a16="http://schemas.microsoft.com/office/drawing/2014/main" id="{00000000-0008-0000-2000-00003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5" name="124 CuadroTexto">
          <a:extLst>
            <a:ext uri="{FF2B5EF4-FFF2-40B4-BE49-F238E27FC236}">
              <a16:creationId xmlns:a16="http://schemas.microsoft.com/office/drawing/2014/main" id="{00000000-0008-0000-2000-00003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6" name="125 CuadroTexto">
          <a:extLst>
            <a:ext uri="{FF2B5EF4-FFF2-40B4-BE49-F238E27FC236}">
              <a16:creationId xmlns:a16="http://schemas.microsoft.com/office/drawing/2014/main" id="{00000000-0008-0000-2000-00003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7" name="143 CuadroTexto">
          <a:extLst>
            <a:ext uri="{FF2B5EF4-FFF2-40B4-BE49-F238E27FC236}">
              <a16:creationId xmlns:a16="http://schemas.microsoft.com/office/drawing/2014/main" id="{00000000-0008-0000-2000-00003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8" name="144 CuadroTexto">
          <a:extLst>
            <a:ext uri="{FF2B5EF4-FFF2-40B4-BE49-F238E27FC236}">
              <a16:creationId xmlns:a16="http://schemas.microsoft.com/office/drawing/2014/main" id="{00000000-0008-0000-2000-00003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9" name="145 CuadroTexto">
          <a:extLst>
            <a:ext uri="{FF2B5EF4-FFF2-40B4-BE49-F238E27FC236}">
              <a16:creationId xmlns:a16="http://schemas.microsoft.com/office/drawing/2014/main" id="{00000000-0008-0000-2000-00003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0" name="146 CuadroTexto">
          <a:extLst>
            <a:ext uri="{FF2B5EF4-FFF2-40B4-BE49-F238E27FC236}">
              <a16:creationId xmlns:a16="http://schemas.microsoft.com/office/drawing/2014/main" id="{00000000-0008-0000-2000-00003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1" name="147 CuadroTexto">
          <a:extLst>
            <a:ext uri="{FF2B5EF4-FFF2-40B4-BE49-F238E27FC236}">
              <a16:creationId xmlns:a16="http://schemas.microsoft.com/office/drawing/2014/main" id="{00000000-0008-0000-2000-00003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2" name="148 CuadroTexto">
          <a:extLst>
            <a:ext uri="{FF2B5EF4-FFF2-40B4-BE49-F238E27FC236}">
              <a16:creationId xmlns:a16="http://schemas.microsoft.com/office/drawing/2014/main" id="{00000000-0008-0000-2000-00004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3" name="149 CuadroTexto">
          <a:extLst>
            <a:ext uri="{FF2B5EF4-FFF2-40B4-BE49-F238E27FC236}">
              <a16:creationId xmlns:a16="http://schemas.microsoft.com/office/drawing/2014/main" id="{00000000-0008-0000-2000-00004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4" name="150 CuadroTexto">
          <a:extLst>
            <a:ext uri="{FF2B5EF4-FFF2-40B4-BE49-F238E27FC236}">
              <a16:creationId xmlns:a16="http://schemas.microsoft.com/office/drawing/2014/main" id="{00000000-0008-0000-2000-00004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5" name="151 CuadroTexto">
          <a:extLst>
            <a:ext uri="{FF2B5EF4-FFF2-40B4-BE49-F238E27FC236}">
              <a16:creationId xmlns:a16="http://schemas.microsoft.com/office/drawing/2014/main" id="{00000000-0008-0000-2000-00004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6" name="152 CuadroTexto">
          <a:extLst>
            <a:ext uri="{FF2B5EF4-FFF2-40B4-BE49-F238E27FC236}">
              <a16:creationId xmlns:a16="http://schemas.microsoft.com/office/drawing/2014/main" id="{00000000-0008-0000-2000-00004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7" name="153 CuadroTexto">
          <a:extLst>
            <a:ext uri="{FF2B5EF4-FFF2-40B4-BE49-F238E27FC236}">
              <a16:creationId xmlns:a16="http://schemas.microsoft.com/office/drawing/2014/main" id="{00000000-0008-0000-2000-00004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8" name="154 CuadroTexto">
          <a:extLst>
            <a:ext uri="{FF2B5EF4-FFF2-40B4-BE49-F238E27FC236}">
              <a16:creationId xmlns:a16="http://schemas.microsoft.com/office/drawing/2014/main" id="{00000000-0008-0000-2000-00004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9" name="155 CuadroTexto">
          <a:extLst>
            <a:ext uri="{FF2B5EF4-FFF2-40B4-BE49-F238E27FC236}">
              <a16:creationId xmlns:a16="http://schemas.microsoft.com/office/drawing/2014/main" id="{00000000-0008-0000-2000-00004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0" name="156 CuadroTexto">
          <a:extLst>
            <a:ext uri="{FF2B5EF4-FFF2-40B4-BE49-F238E27FC236}">
              <a16:creationId xmlns:a16="http://schemas.microsoft.com/office/drawing/2014/main" id="{00000000-0008-0000-2000-00004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1" name="157 CuadroTexto">
          <a:extLst>
            <a:ext uri="{FF2B5EF4-FFF2-40B4-BE49-F238E27FC236}">
              <a16:creationId xmlns:a16="http://schemas.microsoft.com/office/drawing/2014/main" id="{00000000-0008-0000-2000-00004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2" name="158 CuadroTexto">
          <a:extLst>
            <a:ext uri="{FF2B5EF4-FFF2-40B4-BE49-F238E27FC236}">
              <a16:creationId xmlns:a16="http://schemas.microsoft.com/office/drawing/2014/main" id="{00000000-0008-0000-2000-00004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3" name="159 CuadroTexto">
          <a:extLst>
            <a:ext uri="{FF2B5EF4-FFF2-40B4-BE49-F238E27FC236}">
              <a16:creationId xmlns:a16="http://schemas.microsoft.com/office/drawing/2014/main" id="{00000000-0008-0000-2000-00004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4" name="160 CuadroTexto">
          <a:extLst>
            <a:ext uri="{FF2B5EF4-FFF2-40B4-BE49-F238E27FC236}">
              <a16:creationId xmlns:a16="http://schemas.microsoft.com/office/drawing/2014/main" id="{00000000-0008-0000-2000-00004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5" name="161 CuadroTexto">
          <a:extLst>
            <a:ext uri="{FF2B5EF4-FFF2-40B4-BE49-F238E27FC236}">
              <a16:creationId xmlns:a16="http://schemas.microsoft.com/office/drawing/2014/main" id="{00000000-0008-0000-2000-00004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6" name="162 CuadroTexto">
          <a:extLst>
            <a:ext uri="{FF2B5EF4-FFF2-40B4-BE49-F238E27FC236}">
              <a16:creationId xmlns:a16="http://schemas.microsoft.com/office/drawing/2014/main" id="{00000000-0008-0000-2000-00004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7" name="163 CuadroTexto">
          <a:extLst>
            <a:ext uri="{FF2B5EF4-FFF2-40B4-BE49-F238E27FC236}">
              <a16:creationId xmlns:a16="http://schemas.microsoft.com/office/drawing/2014/main" id="{00000000-0008-0000-2000-00004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8" name="164 CuadroTexto">
          <a:extLst>
            <a:ext uri="{FF2B5EF4-FFF2-40B4-BE49-F238E27FC236}">
              <a16:creationId xmlns:a16="http://schemas.microsoft.com/office/drawing/2014/main" id="{00000000-0008-0000-2000-00005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9" name="165 CuadroTexto">
          <a:extLst>
            <a:ext uri="{FF2B5EF4-FFF2-40B4-BE49-F238E27FC236}">
              <a16:creationId xmlns:a16="http://schemas.microsoft.com/office/drawing/2014/main" id="{00000000-0008-0000-2000-00005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0" name="166 CuadroTexto">
          <a:extLst>
            <a:ext uri="{FF2B5EF4-FFF2-40B4-BE49-F238E27FC236}">
              <a16:creationId xmlns:a16="http://schemas.microsoft.com/office/drawing/2014/main" id="{00000000-0008-0000-2000-00005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1" name="167 CuadroTexto">
          <a:extLst>
            <a:ext uri="{FF2B5EF4-FFF2-40B4-BE49-F238E27FC236}">
              <a16:creationId xmlns:a16="http://schemas.microsoft.com/office/drawing/2014/main" id="{00000000-0008-0000-2000-00005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2" name="168 CuadroTexto">
          <a:extLst>
            <a:ext uri="{FF2B5EF4-FFF2-40B4-BE49-F238E27FC236}">
              <a16:creationId xmlns:a16="http://schemas.microsoft.com/office/drawing/2014/main" id="{00000000-0008-0000-2000-00005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3" name="169 CuadroTexto">
          <a:extLst>
            <a:ext uri="{FF2B5EF4-FFF2-40B4-BE49-F238E27FC236}">
              <a16:creationId xmlns:a16="http://schemas.microsoft.com/office/drawing/2014/main" id="{00000000-0008-0000-2000-00005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4" name="170 CuadroTexto">
          <a:extLst>
            <a:ext uri="{FF2B5EF4-FFF2-40B4-BE49-F238E27FC236}">
              <a16:creationId xmlns:a16="http://schemas.microsoft.com/office/drawing/2014/main" id="{00000000-0008-0000-2000-00005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5" name="171 CuadroTexto">
          <a:extLst>
            <a:ext uri="{FF2B5EF4-FFF2-40B4-BE49-F238E27FC236}">
              <a16:creationId xmlns:a16="http://schemas.microsoft.com/office/drawing/2014/main" id="{00000000-0008-0000-2000-00005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6" name="172 CuadroTexto">
          <a:extLst>
            <a:ext uri="{FF2B5EF4-FFF2-40B4-BE49-F238E27FC236}">
              <a16:creationId xmlns:a16="http://schemas.microsoft.com/office/drawing/2014/main" id="{00000000-0008-0000-2000-00005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7" name="173 CuadroTexto">
          <a:extLst>
            <a:ext uri="{FF2B5EF4-FFF2-40B4-BE49-F238E27FC236}">
              <a16:creationId xmlns:a16="http://schemas.microsoft.com/office/drawing/2014/main" id="{00000000-0008-0000-2000-00005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8" name="174 CuadroTexto">
          <a:extLst>
            <a:ext uri="{FF2B5EF4-FFF2-40B4-BE49-F238E27FC236}">
              <a16:creationId xmlns:a16="http://schemas.microsoft.com/office/drawing/2014/main" id="{00000000-0008-0000-2000-00005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9" name="175 CuadroTexto">
          <a:extLst>
            <a:ext uri="{FF2B5EF4-FFF2-40B4-BE49-F238E27FC236}">
              <a16:creationId xmlns:a16="http://schemas.microsoft.com/office/drawing/2014/main" id="{00000000-0008-0000-2000-00005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0" name="176 CuadroTexto">
          <a:extLst>
            <a:ext uri="{FF2B5EF4-FFF2-40B4-BE49-F238E27FC236}">
              <a16:creationId xmlns:a16="http://schemas.microsoft.com/office/drawing/2014/main" id="{00000000-0008-0000-2000-00005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1" name="177 CuadroTexto">
          <a:extLst>
            <a:ext uri="{FF2B5EF4-FFF2-40B4-BE49-F238E27FC236}">
              <a16:creationId xmlns:a16="http://schemas.microsoft.com/office/drawing/2014/main" id="{00000000-0008-0000-2000-00005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2" name="178 CuadroTexto">
          <a:extLst>
            <a:ext uri="{FF2B5EF4-FFF2-40B4-BE49-F238E27FC236}">
              <a16:creationId xmlns:a16="http://schemas.microsoft.com/office/drawing/2014/main" id="{00000000-0008-0000-2000-00005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3" name="179 CuadroTexto">
          <a:extLst>
            <a:ext uri="{FF2B5EF4-FFF2-40B4-BE49-F238E27FC236}">
              <a16:creationId xmlns:a16="http://schemas.microsoft.com/office/drawing/2014/main" id="{00000000-0008-0000-2000-00005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4" name="180 CuadroTexto">
          <a:extLst>
            <a:ext uri="{FF2B5EF4-FFF2-40B4-BE49-F238E27FC236}">
              <a16:creationId xmlns:a16="http://schemas.microsoft.com/office/drawing/2014/main" id="{00000000-0008-0000-2000-00006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5" name="181 CuadroTexto">
          <a:extLst>
            <a:ext uri="{FF2B5EF4-FFF2-40B4-BE49-F238E27FC236}">
              <a16:creationId xmlns:a16="http://schemas.microsoft.com/office/drawing/2014/main" id="{00000000-0008-0000-2000-00006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6" name="182 CuadroTexto">
          <a:extLst>
            <a:ext uri="{FF2B5EF4-FFF2-40B4-BE49-F238E27FC236}">
              <a16:creationId xmlns:a16="http://schemas.microsoft.com/office/drawing/2014/main" id="{00000000-0008-0000-2000-00006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7" name="183 CuadroTexto">
          <a:extLst>
            <a:ext uri="{FF2B5EF4-FFF2-40B4-BE49-F238E27FC236}">
              <a16:creationId xmlns:a16="http://schemas.microsoft.com/office/drawing/2014/main" id="{00000000-0008-0000-2000-00006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8" name="184 CuadroTexto">
          <a:extLst>
            <a:ext uri="{FF2B5EF4-FFF2-40B4-BE49-F238E27FC236}">
              <a16:creationId xmlns:a16="http://schemas.microsoft.com/office/drawing/2014/main" id="{00000000-0008-0000-2000-00006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9" name="185 CuadroTexto">
          <a:extLst>
            <a:ext uri="{FF2B5EF4-FFF2-40B4-BE49-F238E27FC236}">
              <a16:creationId xmlns:a16="http://schemas.microsoft.com/office/drawing/2014/main" id="{00000000-0008-0000-2000-00006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0" name="186 CuadroTexto">
          <a:extLst>
            <a:ext uri="{FF2B5EF4-FFF2-40B4-BE49-F238E27FC236}">
              <a16:creationId xmlns:a16="http://schemas.microsoft.com/office/drawing/2014/main" id="{00000000-0008-0000-2000-00006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1" name="187 CuadroTexto">
          <a:extLst>
            <a:ext uri="{FF2B5EF4-FFF2-40B4-BE49-F238E27FC236}">
              <a16:creationId xmlns:a16="http://schemas.microsoft.com/office/drawing/2014/main" id="{00000000-0008-0000-2000-00006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2" name="188 CuadroTexto">
          <a:extLst>
            <a:ext uri="{FF2B5EF4-FFF2-40B4-BE49-F238E27FC236}">
              <a16:creationId xmlns:a16="http://schemas.microsoft.com/office/drawing/2014/main" id="{00000000-0008-0000-2000-00006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3" name="189 CuadroTexto">
          <a:extLst>
            <a:ext uri="{FF2B5EF4-FFF2-40B4-BE49-F238E27FC236}">
              <a16:creationId xmlns:a16="http://schemas.microsoft.com/office/drawing/2014/main" id="{00000000-0008-0000-2000-00006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4" name="190 CuadroTexto">
          <a:extLst>
            <a:ext uri="{FF2B5EF4-FFF2-40B4-BE49-F238E27FC236}">
              <a16:creationId xmlns:a16="http://schemas.microsoft.com/office/drawing/2014/main" id="{00000000-0008-0000-2000-00006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5" name="191 CuadroTexto">
          <a:extLst>
            <a:ext uri="{FF2B5EF4-FFF2-40B4-BE49-F238E27FC236}">
              <a16:creationId xmlns:a16="http://schemas.microsoft.com/office/drawing/2014/main" id="{00000000-0008-0000-2000-00006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6" name="192 CuadroTexto">
          <a:extLst>
            <a:ext uri="{FF2B5EF4-FFF2-40B4-BE49-F238E27FC236}">
              <a16:creationId xmlns:a16="http://schemas.microsoft.com/office/drawing/2014/main" id="{00000000-0008-0000-2000-00006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7" name="193 CuadroTexto">
          <a:extLst>
            <a:ext uri="{FF2B5EF4-FFF2-40B4-BE49-F238E27FC236}">
              <a16:creationId xmlns:a16="http://schemas.microsoft.com/office/drawing/2014/main" id="{00000000-0008-0000-2000-00006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8" name="194 CuadroTexto">
          <a:extLst>
            <a:ext uri="{FF2B5EF4-FFF2-40B4-BE49-F238E27FC236}">
              <a16:creationId xmlns:a16="http://schemas.microsoft.com/office/drawing/2014/main" id="{00000000-0008-0000-2000-00006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9" name="195 CuadroTexto">
          <a:extLst>
            <a:ext uri="{FF2B5EF4-FFF2-40B4-BE49-F238E27FC236}">
              <a16:creationId xmlns:a16="http://schemas.microsoft.com/office/drawing/2014/main" id="{00000000-0008-0000-2000-00006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0" name="196 CuadroTexto">
          <a:extLst>
            <a:ext uri="{FF2B5EF4-FFF2-40B4-BE49-F238E27FC236}">
              <a16:creationId xmlns:a16="http://schemas.microsoft.com/office/drawing/2014/main" id="{00000000-0008-0000-2000-00007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1" name="197 CuadroTexto">
          <a:extLst>
            <a:ext uri="{FF2B5EF4-FFF2-40B4-BE49-F238E27FC236}">
              <a16:creationId xmlns:a16="http://schemas.microsoft.com/office/drawing/2014/main" id="{00000000-0008-0000-2000-00007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2" name="198 CuadroTexto">
          <a:extLst>
            <a:ext uri="{FF2B5EF4-FFF2-40B4-BE49-F238E27FC236}">
              <a16:creationId xmlns:a16="http://schemas.microsoft.com/office/drawing/2014/main" id="{00000000-0008-0000-2000-00007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3" name="199 CuadroTexto">
          <a:extLst>
            <a:ext uri="{FF2B5EF4-FFF2-40B4-BE49-F238E27FC236}">
              <a16:creationId xmlns:a16="http://schemas.microsoft.com/office/drawing/2014/main" id="{00000000-0008-0000-2000-00007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4" name="200 CuadroTexto">
          <a:extLst>
            <a:ext uri="{FF2B5EF4-FFF2-40B4-BE49-F238E27FC236}">
              <a16:creationId xmlns:a16="http://schemas.microsoft.com/office/drawing/2014/main" id="{00000000-0008-0000-2000-00007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5" name="201 CuadroTexto">
          <a:extLst>
            <a:ext uri="{FF2B5EF4-FFF2-40B4-BE49-F238E27FC236}">
              <a16:creationId xmlns:a16="http://schemas.microsoft.com/office/drawing/2014/main" id="{00000000-0008-0000-2000-00007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6" name="202 CuadroTexto">
          <a:extLst>
            <a:ext uri="{FF2B5EF4-FFF2-40B4-BE49-F238E27FC236}">
              <a16:creationId xmlns:a16="http://schemas.microsoft.com/office/drawing/2014/main" id="{00000000-0008-0000-2000-00007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7" name="203 CuadroTexto">
          <a:extLst>
            <a:ext uri="{FF2B5EF4-FFF2-40B4-BE49-F238E27FC236}">
              <a16:creationId xmlns:a16="http://schemas.microsoft.com/office/drawing/2014/main" id="{00000000-0008-0000-2000-00007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8" name="204 CuadroTexto">
          <a:extLst>
            <a:ext uri="{FF2B5EF4-FFF2-40B4-BE49-F238E27FC236}">
              <a16:creationId xmlns:a16="http://schemas.microsoft.com/office/drawing/2014/main" id="{00000000-0008-0000-2000-00007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9" name="205 CuadroTexto">
          <a:extLst>
            <a:ext uri="{FF2B5EF4-FFF2-40B4-BE49-F238E27FC236}">
              <a16:creationId xmlns:a16="http://schemas.microsoft.com/office/drawing/2014/main" id="{00000000-0008-0000-2000-00007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0" name="206 CuadroTexto">
          <a:extLst>
            <a:ext uri="{FF2B5EF4-FFF2-40B4-BE49-F238E27FC236}">
              <a16:creationId xmlns:a16="http://schemas.microsoft.com/office/drawing/2014/main" id="{00000000-0008-0000-2000-00007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1" name="207 CuadroTexto">
          <a:extLst>
            <a:ext uri="{FF2B5EF4-FFF2-40B4-BE49-F238E27FC236}">
              <a16:creationId xmlns:a16="http://schemas.microsoft.com/office/drawing/2014/main" id="{00000000-0008-0000-2000-00007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2" name="208 CuadroTexto">
          <a:extLst>
            <a:ext uri="{FF2B5EF4-FFF2-40B4-BE49-F238E27FC236}">
              <a16:creationId xmlns:a16="http://schemas.microsoft.com/office/drawing/2014/main" id="{00000000-0008-0000-2000-00007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3" name="209 CuadroTexto">
          <a:extLst>
            <a:ext uri="{FF2B5EF4-FFF2-40B4-BE49-F238E27FC236}">
              <a16:creationId xmlns:a16="http://schemas.microsoft.com/office/drawing/2014/main" id="{00000000-0008-0000-2000-00007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4" name="210 CuadroTexto">
          <a:extLst>
            <a:ext uri="{FF2B5EF4-FFF2-40B4-BE49-F238E27FC236}">
              <a16:creationId xmlns:a16="http://schemas.microsoft.com/office/drawing/2014/main" id="{00000000-0008-0000-2000-00007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5" name="211 CuadroTexto">
          <a:extLst>
            <a:ext uri="{FF2B5EF4-FFF2-40B4-BE49-F238E27FC236}">
              <a16:creationId xmlns:a16="http://schemas.microsoft.com/office/drawing/2014/main" id="{00000000-0008-0000-2000-00007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6" name="212 CuadroTexto">
          <a:extLst>
            <a:ext uri="{FF2B5EF4-FFF2-40B4-BE49-F238E27FC236}">
              <a16:creationId xmlns:a16="http://schemas.microsoft.com/office/drawing/2014/main" id="{00000000-0008-0000-2000-00008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7" name="213 CuadroTexto">
          <a:extLst>
            <a:ext uri="{FF2B5EF4-FFF2-40B4-BE49-F238E27FC236}">
              <a16:creationId xmlns:a16="http://schemas.microsoft.com/office/drawing/2014/main" id="{00000000-0008-0000-2000-00008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8" name="214 CuadroTexto">
          <a:extLst>
            <a:ext uri="{FF2B5EF4-FFF2-40B4-BE49-F238E27FC236}">
              <a16:creationId xmlns:a16="http://schemas.microsoft.com/office/drawing/2014/main" id="{00000000-0008-0000-2000-00008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9" name="215 CuadroTexto">
          <a:extLst>
            <a:ext uri="{FF2B5EF4-FFF2-40B4-BE49-F238E27FC236}">
              <a16:creationId xmlns:a16="http://schemas.microsoft.com/office/drawing/2014/main" id="{00000000-0008-0000-2000-00008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0" name="216 CuadroTexto">
          <a:extLst>
            <a:ext uri="{FF2B5EF4-FFF2-40B4-BE49-F238E27FC236}">
              <a16:creationId xmlns:a16="http://schemas.microsoft.com/office/drawing/2014/main" id="{00000000-0008-0000-2000-00008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1" name="217 CuadroTexto">
          <a:extLst>
            <a:ext uri="{FF2B5EF4-FFF2-40B4-BE49-F238E27FC236}">
              <a16:creationId xmlns:a16="http://schemas.microsoft.com/office/drawing/2014/main" id="{00000000-0008-0000-2000-00008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2" name="218 CuadroTexto">
          <a:extLst>
            <a:ext uri="{FF2B5EF4-FFF2-40B4-BE49-F238E27FC236}">
              <a16:creationId xmlns:a16="http://schemas.microsoft.com/office/drawing/2014/main" id="{00000000-0008-0000-2000-00008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3" name="219 CuadroTexto">
          <a:extLst>
            <a:ext uri="{FF2B5EF4-FFF2-40B4-BE49-F238E27FC236}">
              <a16:creationId xmlns:a16="http://schemas.microsoft.com/office/drawing/2014/main" id="{00000000-0008-0000-2000-00008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4" name="220 CuadroTexto">
          <a:extLst>
            <a:ext uri="{FF2B5EF4-FFF2-40B4-BE49-F238E27FC236}">
              <a16:creationId xmlns:a16="http://schemas.microsoft.com/office/drawing/2014/main" id="{00000000-0008-0000-2000-00008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5" name="221 CuadroTexto">
          <a:extLst>
            <a:ext uri="{FF2B5EF4-FFF2-40B4-BE49-F238E27FC236}">
              <a16:creationId xmlns:a16="http://schemas.microsoft.com/office/drawing/2014/main" id="{00000000-0008-0000-2000-00008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6" name="222 CuadroTexto">
          <a:extLst>
            <a:ext uri="{FF2B5EF4-FFF2-40B4-BE49-F238E27FC236}">
              <a16:creationId xmlns:a16="http://schemas.microsoft.com/office/drawing/2014/main" id="{00000000-0008-0000-2000-00008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7" name="223 CuadroTexto">
          <a:extLst>
            <a:ext uri="{FF2B5EF4-FFF2-40B4-BE49-F238E27FC236}">
              <a16:creationId xmlns:a16="http://schemas.microsoft.com/office/drawing/2014/main" id="{00000000-0008-0000-2000-00008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8" name="224 CuadroTexto">
          <a:extLst>
            <a:ext uri="{FF2B5EF4-FFF2-40B4-BE49-F238E27FC236}">
              <a16:creationId xmlns:a16="http://schemas.microsoft.com/office/drawing/2014/main" id="{00000000-0008-0000-2000-00008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9" name="225 CuadroTexto">
          <a:extLst>
            <a:ext uri="{FF2B5EF4-FFF2-40B4-BE49-F238E27FC236}">
              <a16:creationId xmlns:a16="http://schemas.microsoft.com/office/drawing/2014/main" id="{00000000-0008-0000-2000-00008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0" name="226 CuadroTexto">
          <a:extLst>
            <a:ext uri="{FF2B5EF4-FFF2-40B4-BE49-F238E27FC236}">
              <a16:creationId xmlns:a16="http://schemas.microsoft.com/office/drawing/2014/main" id="{00000000-0008-0000-2000-00008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1" name="227 CuadroTexto">
          <a:extLst>
            <a:ext uri="{FF2B5EF4-FFF2-40B4-BE49-F238E27FC236}">
              <a16:creationId xmlns:a16="http://schemas.microsoft.com/office/drawing/2014/main" id="{00000000-0008-0000-2000-00008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2" name="228 CuadroTexto">
          <a:extLst>
            <a:ext uri="{FF2B5EF4-FFF2-40B4-BE49-F238E27FC236}">
              <a16:creationId xmlns:a16="http://schemas.microsoft.com/office/drawing/2014/main" id="{00000000-0008-0000-2000-00009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3" name="229 CuadroTexto">
          <a:extLst>
            <a:ext uri="{FF2B5EF4-FFF2-40B4-BE49-F238E27FC236}">
              <a16:creationId xmlns:a16="http://schemas.microsoft.com/office/drawing/2014/main" id="{00000000-0008-0000-2000-00009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4" name="230 CuadroTexto">
          <a:extLst>
            <a:ext uri="{FF2B5EF4-FFF2-40B4-BE49-F238E27FC236}">
              <a16:creationId xmlns:a16="http://schemas.microsoft.com/office/drawing/2014/main" id="{00000000-0008-0000-2000-00009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5" name="231 CuadroTexto">
          <a:extLst>
            <a:ext uri="{FF2B5EF4-FFF2-40B4-BE49-F238E27FC236}">
              <a16:creationId xmlns:a16="http://schemas.microsoft.com/office/drawing/2014/main" id="{00000000-0008-0000-2000-00009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6" name="232 CuadroTexto">
          <a:extLst>
            <a:ext uri="{FF2B5EF4-FFF2-40B4-BE49-F238E27FC236}">
              <a16:creationId xmlns:a16="http://schemas.microsoft.com/office/drawing/2014/main" id="{00000000-0008-0000-2000-00009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7" name="233 CuadroTexto">
          <a:extLst>
            <a:ext uri="{FF2B5EF4-FFF2-40B4-BE49-F238E27FC236}">
              <a16:creationId xmlns:a16="http://schemas.microsoft.com/office/drawing/2014/main" id="{00000000-0008-0000-2000-00009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8" name="234 CuadroTexto">
          <a:extLst>
            <a:ext uri="{FF2B5EF4-FFF2-40B4-BE49-F238E27FC236}">
              <a16:creationId xmlns:a16="http://schemas.microsoft.com/office/drawing/2014/main" id="{00000000-0008-0000-2000-00009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9" name="235 CuadroTexto">
          <a:extLst>
            <a:ext uri="{FF2B5EF4-FFF2-40B4-BE49-F238E27FC236}">
              <a16:creationId xmlns:a16="http://schemas.microsoft.com/office/drawing/2014/main" id="{00000000-0008-0000-2000-00009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0" name="236 CuadroTexto">
          <a:extLst>
            <a:ext uri="{FF2B5EF4-FFF2-40B4-BE49-F238E27FC236}">
              <a16:creationId xmlns:a16="http://schemas.microsoft.com/office/drawing/2014/main" id="{00000000-0008-0000-2000-00009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1" name="237 CuadroTexto">
          <a:extLst>
            <a:ext uri="{FF2B5EF4-FFF2-40B4-BE49-F238E27FC236}">
              <a16:creationId xmlns:a16="http://schemas.microsoft.com/office/drawing/2014/main" id="{00000000-0008-0000-2000-00009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2" name="238 CuadroTexto">
          <a:extLst>
            <a:ext uri="{FF2B5EF4-FFF2-40B4-BE49-F238E27FC236}">
              <a16:creationId xmlns:a16="http://schemas.microsoft.com/office/drawing/2014/main" id="{00000000-0008-0000-2000-00009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3" name="239 CuadroTexto">
          <a:extLst>
            <a:ext uri="{FF2B5EF4-FFF2-40B4-BE49-F238E27FC236}">
              <a16:creationId xmlns:a16="http://schemas.microsoft.com/office/drawing/2014/main" id="{00000000-0008-0000-2000-00009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4" name="240 CuadroTexto">
          <a:extLst>
            <a:ext uri="{FF2B5EF4-FFF2-40B4-BE49-F238E27FC236}">
              <a16:creationId xmlns:a16="http://schemas.microsoft.com/office/drawing/2014/main" id="{00000000-0008-0000-2000-00009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5" name="241 CuadroTexto">
          <a:extLst>
            <a:ext uri="{FF2B5EF4-FFF2-40B4-BE49-F238E27FC236}">
              <a16:creationId xmlns:a16="http://schemas.microsoft.com/office/drawing/2014/main" id="{00000000-0008-0000-2000-00009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6" name="242 CuadroTexto">
          <a:extLst>
            <a:ext uri="{FF2B5EF4-FFF2-40B4-BE49-F238E27FC236}">
              <a16:creationId xmlns:a16="http://schemas.microsoft.com/office/drawing/2014/main" id="{00000000-0008-0000-2000-00009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7" name="243 CuadroTexto">
          <a:extLst>
            <a:ext uri="{FF2B5EF4-FFF2-40B4-BE49-F238E27FC236}">
              <a16:creationId xmlns:a16="http://schemas.microsoft.com/office/drawing/2014/main" id="{00000000-0008-0000-2000-00009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8" name="244 CuadroTexto">
          <a:extLst>
            <a:ext uri="{FF2B5EF4-FFF2-40B4-BE49-F238E27FC236}">
              <a16:creationId xmlns:a16="http://schemas.microsoft.com/office/drawing/2014/main" id="{00000000-0008-0000-2000-0000A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9" name="245 CuadroTexto">
          <a:extLst>
            <a:ext uri="{FF2B5EF4-FFF2-40B4-BE49-F238E27FC236}">
              <a16:creationId xmlns:a16="http://schemas.microsoft.com/office/drawing/2014/main" id="{00000000-0008-0000-2000-0000A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0" name="246 CuadroTexto">
          <a:extLst>
            <a:ext uri="{FF2B5EF4-FFF2-40B4-BE49-F238E27FC236}">
              <a16:creationId xmlns:a16="http://schemas.microsoft.com/office/drawing/2014/main" id="{00000000-0008-0000-2000-0000A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1" name="247 CuadroTexto">
          <a:extLst>
            <a:ext uri="{FF2B5EF4-FFF2-40B4-BE49-F238E27FC236}">
              <a16:creationId xmlns:a16="http://schemas.microsoft.com/office/drawing/2014/main" id="{00000000-0008-0000-2000-0000A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2" name="248 CuadroTexto">
          <a:extLst>
            <a:ext uri="{FF2B5EF4-FFF2-40B4-BE49-F238E27FC236}">
              <a16:creationId xmlns:a16="http://schemas.microsoft.com/office/drawing/2014/main" id="{00000000-0008-0000-2000-0000A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3" name="249 CuadroTexto">
          <a:extLst>
            <a:ext uri="{FF2B5EF4-FFF2-40B4-BE49-F238E27FC236}">
              <a16:creationId xmlns:a16="http://schemas.microsoft.com/office/drawing/2014/main" id="{00000000-0008-0000-2000-0000A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4" name="250 CuadroTexto">
          <a:extLst>
            <a:ext uri="{FF2B5EF4-FFF2-40B4-BE49-F238E27FC236}">
              <a16:creationId xmlns:a16="http://schemas.microsoft.com/office/drawing/2014/main" id="{00000000-0008-0000-2000-0000A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5" name="251 CuadroTexto">
          <a:extLst>
            <a:ext uri="{FF2B5EF4-FFF2-40B4-BE49-F238E27FC236}">
              <a16:creationId xmlns:a16="http://schemas.microsoft.com/office/drawing/2014/main" id="{00000000-0008-0000-2000-0000A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6" name="252 CuadroTexto">
          <a:extLst>
            <a:ext uri="{FF2B5EF4-FFF2-40B4-BE49-F238E27FC236}">
              <a16:creationId xmlns:a16="http://schemas.microsoft.com/office/drawing/2014/main" id="{00000000-0008-0000-2000-0000A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7" name="253 CuadroTexto">
          <a:extLst>
            <a:ext uri="{FF2B5EF4-FFF2-40B4-BE49-F238E27FC236}">
              <a16:creationId xmlns:a16="http://schemas.microsoft.com/office/drawing/2014/main" id="{00000000-0008-0000-2000-0000A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8" name="254 CuadroTexto">
          <a:extLst>
            <a:ext uri="{FF2B5EF4-FFF2-40B4-BE49-F238E27FC236}">
              <a16:creationId xmlns:a16="http://schemas.microsoft.com/office/drawing/2014/main" id="{00000000-0008-0000-2000-0000A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9" name="255 CuadroTexto">
          <a:extLst>
            <a:ext uri="{FF2B5EF4-FFF2-40B4-BE49-F238E27FC236}">
              <a16:creationId xmlns:a16="http://schemas.microsoft.com/office/drawing/2014/main" id="{00000000-0008-0000-2000-0000A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0" name="256 CuadroTexto">
          <a:extLst>
            <a:ext uri="{FF2B5EF4-FFF2-40B4-BE49-F238E27FC236}">
              <a16:creationId xmlns:a16="http://schemas.microsoft.com/office/drawing/2014/main" id="{00000000-0008-0000-2000-0000A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1" name="257 CuadroTexto">
          <a:extLst>
            <a:ext uri="{FF2B5EF4-FFF2-40B4-BE49-F238E27FC236}">
              <a16:creationId xmlns:a16="http://schemas.microsoft.com/office/drawing/2014/main" id="{00000000-0008-0000-2000-0000A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2" name="258 CuadroTexto">
          <a:extLst>
            <a:ext uri="{FF2B5EF4-FFF2-40B4-BE49-F238E27FC236}">
              <a16:creationId xmlns:a16="http://schemas.microsoft.com/office/drawing/2014/main" id="{00000000-0008-0000-2000-0000A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3" name="259 CuadroTexto">
          <a:extLst>
            <a:ext uri="{FF2B5EF4-FFF2-40B4-BE49-F238E27FC236}">
              <a16:creationId xmlns:a16="http://schemas.microsoft.com/office/drawing/2014/main" id="{00000000-0008-0000-2000-0000A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4" name="260 CuadroTexto">
          <a:extLst>
            <a:ext uri="{FF2B5EF4-FFF2-40B4-BE49-F238E27FC236}">
              <a16:creationId xmlns:a16="http://schemas.microsoft.com/office/drawing/2014/main" id="{00000000-0008-0000-2000-0000B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5" name="261 CuadroTexto">
          <a:extLst>
            <a:ext uri="{FF2B5EF4-FFF2-40B4-BE49-F238E27FC236}">
              <a16:creationId xmlns:a16="http://schemas.microsoft.com/office/drawing/2014/main" id="{00000000-0008-0000-2000-0000B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6" name="262 CuadroTexto">
          <a:extLst>
            <a:ext uri="{FF2B5EF4-FFF2-40B4-BE49-F238E27FC236}">
              <a16:creationId xmlns:a16="http://schemas.microsoft.com/office/drawing/2014/main" id="{00000000-0008-0000-2000-0000B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7" name="263 CuadroTexto">
          <a:extLst>
            <a:ext uri="{FF2B5EF4-FFF2-40B4-BE49-F238E27FC236}">
              <a16:creationId xmlns:a16="http://schemas.microsoft.com/office/drawing/2014/main" id="{00000000-0008-0000-2000-0000B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8" name="264 CuadroTexto">
          <a:extLst>
            <a:ext uri="{FF2B5EF4-FFF2-40B4-BE49-F238E27FC236}">
              <a16:creationId xmlns:a16="http://schemas.microsoft.com/office/drawing/2014/main" id="{00000000-0008-0000-2000-0000B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9" name="265 CuadroTexto">
          <a:extLst>
            <a:ext uri="{FF2B5EF4-FFF2-40B4-BE49-F238E27FC236}">
              <a16:creationId xmlns:a16="http://schemas.microsoft.com/office/drawing/2014/main" id="{00000000-0008-0000-2000-0000B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10" name="266 CuadroTexto">
          <a:extLst>
            <a:ext uri="{FF2B5EF4-FFF2-40B4-BE49-F238E27FC236}">
              <a16:creationId xmlns:a16="http://schemas.microsoft.com/office/drawing/2014/main" id="{00000000-0008-0000-2000-0000B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11" name="267 CuadroTexto">
          <a:extLst>
            <a:ext uri="{FF2B5EF4-FFF2-40B4-BE49-F238E27FC236}">
              <a16:creationId xmlns:a16="http://schemas.microsoft.com/office/drawing/2014/main" id="{00000000-0008-0000-2000-0000B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512" name="268 CuadroTexto">
          <a:extLst>
            <a:ext uri="{FF2B5EF4-FFF2-40B4-BE49-F238E27FC236}">
              <a16:creationId xmlns:a16="http://schemas.microsoft.com/office/drawing/2014/main" id="{00000000-0008-0000-2000-0000B8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3" name="269 CuadroTexto">
          <a:extLst>
            <a:ext uri="{FF2B5EF4-FFF2-40B4-BE49-F238E27FC236}">
              <a16:creationId xmlns:a16="http://schemas.microsoft.com/office/drawing/2014/main" id="{00000000-0008-0000-2000-0000B9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4" name="270 CuadroTexto">
          <a:extLst>
            <a:ext uri="{FF2B5EF4-FFF2-40B4-BE49-F238E27FC236}">
              <a16:creationId xmlns:a16="http://schemas.microsoft.com/office/drawing/2014/main" id="{00000000-0008-0000-2000-0000BA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5" name="271 CuadroTexto">
          <a:extLst>
            <a:ext uri="{FF2B5EF4-FFF2-40B4-BE49-F238E27FC236}">
              <a16:creationId xmlns:a16="http://schemas.microsoft.com/office/drawing/2014/main" id="{00000000-0008-0000-2000-0000BB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6" name="272 CuadroTexto">
          <a:extLst>
            <a:ext uri="{FF2B5EF4-FFF2-40B4-BE49-F238E27FC236}">
              <a16:creationId xmlns:a16="http://schemas.microsoft.com/office/drawing/2014/main" id="{00000000-0008-0000-2000-0000BC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7" name="273 CuadroTexto">
          <a:extLst>
            <a:ext uri="{FF2B5EF4-FFF2-40B4-BE49-F238E27FC236}">
              <a16:creationId xmlns:a16="http://schemas.microsoft.com/office/drawing/2014/main" id="{00000000-0008-0000-2000-0000BD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8" name="274 CuadroTexto">
          <a:extLst>
            <a:ext uri="{FF2B5EF4-FFF2-40B4-BE49-F238E27FC236}">
              <a16:creationId xmlns:a16="http://schemas.microsoft.com/office/drawing/2014/main" id="{00000000-0008-0000-2000-0000BE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9" name="275 CuadroTexto">
          <a:extLst>
            <a:ext uri="{FF2B5EF4-FFF2-40B4-BE49-F238E27FC236}">
              <a16:creationId xmlns:a16="http://schemas.microsoft.com/office/drawing/2014/main" id="{00000000-0008-0000-2000-0000BF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0" name="276 CuadroTexto">
          <a:extLst>
            <a:ext uri="{FF2B5EF4-FFF2-40B4-BE49-F238E27FC236}">
              <a16:creationId xmlns:a16="http://schemas.microsoft.com/office/drawing/2014/main" id="{00000000-0008-0000-2000-0000C0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1" name="277 CuadroTexto">
          <a:extLst>
            <a:ext uri="{FF2B5EF4-FFF2-40B4-BE49-F238E27FC236}">
              <a16:creationId xmlns:a16="http://schemas.microsoft.com/office/drawing/2014/main" id="{00000000-0008-0000-2000-0000C1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2" name="278 CuadroTexto">
          <a:extLst>
            <a:ext uri="{FF2B5EF4-FFF2-40B4-BE49-F238E27FC236}">
              <a16:creationId xmlns:a16="http://schemas.microsoft.com/office/drawing/2014/main" id="{00000000-0008-0000-2000-0000C2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3" name="279 CuadroTexto">
          <a:extLst>
            <a:ext uri="{FF2B5EF4-FFF2-40B4-BE49-F238E27FC236}">
              <a16:creationId xmlns:a16="http://schemas.microsoft.com/office/drawing/2014/main" id="{00000000-0008-0000-2000-0000C3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4" name="280 CuadroTexto">
          <a:extLst>
            <a:ext uri="{FF2B5EF4-FFF2-40B4-BE49-F238E27FC236}">
              <a16:creationId xmlns:a16="http://schemas.microsoft.com/office/drawing/2014/main" id="{00000000-0008-0000-2000-0000C4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5" name="281 CuadroTexto">
          <a:extLst>
            <a:ext uri="{FF2B5EF4-FFF2-40B4-BE49-F238E27FC236}">
              <a16:creationId xmlns:a16="http://schemas.microsoft.com/office/drawing/2014/main" id="{00000000-0008-0000-2000-0000C5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6" name="282 CuadroTexto">
          <a:extLst>
            <a:ext uri="{FF2B5EF4-FFF2-40B4-BE49-F238E27FC236}">
              <a16:creationId xmlns:a16="http://schemas.microsoft.com/office/drawing/2014/main" id="{00000000-0008-0000-2000-0000C6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7" name="283 CuadroTexto">
          <a:extLst>
            <a:ext uri="{FF2B5EF4-FFF2-40B4-BE49-F238E27FC236}">
              <a16:creationId xmlns:a16="http://schemas.microsoft.com/office/drawing/2014/main" id="{00000000-0008-0000-2000-0000C7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8" name="284 CuadroTexto">
          <a:extLst>
            <a:ext uri="{FF2B5EF4-FFF2-40B4-BE49-F238E27FC236}">
              <a16:creationId xmlns:a16="http://schemas.microsoft.com/office/drawing/2014/main" id="{00000000-0008-0000-2000-0000C8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529" name="285 CuadroTexto">
          <a:extLst>
            <a:ext uri="{FF2B5EF4-FFF2-40B4-BE49-F238E27FC236}">
              <a16:creationId xmlns:a16="http://schemas.microsoft.com/office/drawing/2014/main" id="{00000000-0008-0000-2000-0000C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0" name="286 CuadroTexto">
          <a:extLst>
            <a:ext uri="{FF2B5EF4-FFF2-40B4-BE49-F238E27FC236}">
              <a16:creationId xmlns:a16="http://schemas.microsoft.com/office/drawing/2014/main" id="{00000000-0008-0000-2000-0000C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1" name="287 CuadroTexto">
          <a:extLst>
            <a:ext uri="{FF2B5EF4-FFF2-40B4-BE49-F238E27FC236}">
              <a16:creationId xmlns:a16="http://schemas.microsoft.com/office/drawing/2014/main" id="{00000000-0008-0000-2000-0000C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2" name="288 CuadroTexto">
          <a:extLst>
            <a:ext uri="{FF2B5EF4-FFF2-40B4-BE49-F238E27FC236}">
              <a16:creationId xmlns:a16="http://schemas.microsoft.com/office/drawing/2014/main" id="{00000000-0008-0000-2000-0000C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3" name="289 CuadroTexto">
          <a:extLst>
            <a:ext uri="{FF2B5EF4-FFF2-40B4-BE49-F238E27FC236}">
              <a16:creationId xmlns:a16="http://schemas.microsoft.com/office/drawing/2014/main" id="{00000000-0008-0000-2000-0000C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4" name="290 CuadroTexto">
          <a:extLst>
            <a:ext uri="{FF2B5EF4-FFF2-40B4-BE49-F238E27FC236}">
              <a16:creationId xmlns:a16="http://schemas.microsoft.com/office/drawing/2014/main" id="{00000000-0008-0000-2000-0000C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5" name="291 CuadroTexto">
          <a:extLst>
            <a:ext uri="{FF2B5EF4-FFF2-40B4-BE49-F238E27FC236}">
              <a16:creationId xmlns:a16="http://schemas.microsoft.com/office/drawing/2014/main" id="{00000000-0008-0000-2000-0000C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6" name="292 CuadroTexto">
          <a:extLst>
            <a:ext uri="{FF2B5EF4-FFF2-40B4-BE49-F238E27FC236}">
              <a16:creationId xmlns:a16="http://schemas.microsoft.com/office/drawing/2014/main" id="{00000000-0008-0000-2000-0000D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7" name="293 CuadroTexto">
          <a:extLst>
            <a:ext uri="{FF2B5EF4-FFF2-40B4-BE49-F238E27FC236}">
              <a16:creationId xmlns:a16="http://schemas.microsoft.com/office/drawing/2014/main" id="{00000000-0008-0000-2000-0000D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8" name="294 CuadroTexto">
          <a:extLst>
            <a:ext uri="{FF2B5EF4-FFF2-40B4-BE49-F238E27FC236}">
              <a16:creationId xmlns:a16="http://schemas.microsoft.com/office/drawing/2014/main" id="{00000000-0008-0000-2000-0000D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9" name="295 CuadroTexto">
          <a:extLst>
            <a:ext uri="{FF2B5EF4-FFF2-40B4-BE49-F238E27FC236}">
              <a16:creationId xmlns:a16="http://schemas.microsoft.com/office/drawing/2014/main" id="{00000000-0008-0000-2000-0000D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40" name="296 CuadroTexto">
          <a:extLst>
            <a:ext uri="{FF2B5EF4-FFF2-40B4-BE49-F238E27FC236}">
              <a16:creationId xmlns:a16="http://schemas.microsoft.com/office/drawing/2014/main" id="{00000000-0008-0000-2000-0000D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41" name="17 CuadroTexto">
          <a:extLst>
            <a:ext uri="{FF2B5EF4-FFF2-40B4-BE49-F238E27FC236}">
              <a16:creationId xmlns:a16="http://schemas.microsoft.com/office/drawing/2014/main" id="{00000000-0008-0000-2000-0000D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542" name="90 CuadroTexto">
          <a:extLst>
            <a:ext uri="{FF2B5EF4-FFF2-40B4-BE49-F238E27FC236}">
              <a16:creationId xmlns:a16="http://schemas.microsoft.com/office/drawing/2014/main" id="{00000000-0008-0000-2000-0000D6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3" name="91 CuadroTexto">
          <a:extLst>
            <a:ext uri="{FF2B5EF4-FFF2-40B4-BE49-F238E27FC236}">
              <a16:creationId xmlns:a16="http://schemas.microsoft.com/office/drawing/2014/main" id="{00000000-0008-0000-2000-0000D7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4" name="92 CuadroTexto">
          <a:extLst>
            <a:ext uri="{FF2B5EF4-FFF2-40B4-BE49-F238E27FC236}">
              <a16:creationId xmlns:a16="http://schemas.microsoft.com/office/drawing/2014/main" id="{00000000-0008-0000-2000-0000D8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5" name="93 CuadroTexto">
          <a:extLst>
            <a:ext uri="{FF2B5EF4-FFF2-40B4-BE49-F238E27FC236}">
              <a16:creationId xmlns:a16="http://schemas.microsoft.com/office/drawing/2014/main" id="{00000000-0008-0000-2000-0000D9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6" name="94 CuadroTexto">
          <a:extLst>
            <a:ext uri="{FF2B5EF4-FFF2-40B4-BE49-F238E27FC236}">
              <a16:creationId xmlns:a16="http://schemas.microsoft.com/office/drawing/2014/main" id="{00000000-0008-0000-2000-0000DA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7" name="95 CuadroTexto">
          <a:extLst>
            <a:ext uri="{FF2B5EF4-FFF2-40B4-BE49-F238E27FC236}">
              <a16:creationId xmlns:a16="http://schemas.microsoft.com/office/drawing/2014/main" id="{00000000-0008-0000-2000-0000DB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8" name="96 CuadroTexto">
          <a:extLst>
            <a:ext uri="{FF2B5EF4-FFF2-40B4-BE49-F238E27FC236}">
              <a16:creationId xmlns:a16="http://schemas.microsoft.com/office/drawing/2014/main" id="{00000000-0008-0000-2000-0000DC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9" name="97 CuadroTexto">
          <a:extLst>
            <a:ext uri="{FF2B5EF4-FFF2-40B4-BE49-F238E27FC236}">
              <a16:creationId xmlns:a16="http://schemas.microsoft.com/office/drawing/2014/main" id="{00000000-0008-0000-2000-0000DD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0" name="98 CuadroTexto">
          <a:extLst>
            <a:ext uri="{FF2B5EF4-FFF2-40B4-BE49-F238E27FC236}">
              <a16:creationId xmlns:a16="http://schemas.microsoft.com/office/drawing/2014/main" id="{00000000-0008-0000-2000-0000DE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1" name="99 CuadroTexto">
          <a:extLst>
            <a:ext uri="{FF2B5EF4-FFF2-40B4-BE49-F238E27FC236}">
              <a16:creationId xmlns:a16="http://schemas.microsoft.com/office/drawing/2014/main" id="{00000000-0008-0000-2000-0000DF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2" name="100 CuadroTexto">
          <a:extLst>
            <a:ext uri="{FF2B5EF4-FFF2-40B4-BE49-F238E27FC236}">
              <a16:creationId xmlns:a16="http://schemas.microsoft.com/office/drawing/2014/main" id="{00000000-0008-0000-2000-0000E0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3" name="101 CuadroTexto">
          <a:extLst>
            <a:ext uri="{FF2B5EF4-FFF2-40B4-BE49-F238E27FC236}">
              <a16:creationId xmlns:a16="http://schemas.microsoft.com/office/drawing/2014/main" id="{00000000-0008-0000-2000-0000E1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554" name="118 CuadroTexto">
          <a:extLst>
            <a:ext uri="{FF2B5EF4-FFF2-40B4-BE49-F238E27FC236}">
              <a16:creationId xmlns:a16="http://schemas.microsoft.com/office/drawing/2014/main" id="{00000000-0008-0000-2000-0000E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5" name="119 CuadroTexto">
          <a:extLst>
            <a:ext uri="{FF2B5EF4-FFF2-40B4-BE49-F238E27FC236}">
              <a16:creationId xmlns:a16="http://schemas.microsoft.com/office/drawing/2014/main" id="{00000000-0008-0000-2000-0000E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6" name="120 CuadroTexto">
          <a:extLst>
            <a:ext uri="{FF2B5EF4-FFF2-40B4-BE49-F238E27FC236}">
              <a16:creationId xmlns:a16="http://schemas.microsoft.com/office/drawing/2014/main" id="{00000000-0008-0000-2000-0000E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7" name="121 CuadroTexto">
          <a:extLst>
            <a:ext uri="{FF2B5EF4-FFF2-40B4-BE49-F238E27FC236}">
              <a16:creationId xmlns:a16="http://schemas.microsoft.com/office/drawing/2014/main" id="{00000000-0008-0000-2000-0000E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8" name="122 CuadroTexto">
          <a:extLst>
            <a:ext uri="{FF2B5EF4-FFF2-40B4-BE49-F238E27FC236}">
              <a16:creationId xmlns:a16="http://schemas.microsoft.com/office/drawing/2014/main" id="{00000000-0008-0000-2000-0000E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9" name="123 CuadroTexto">
          <a:extLst>
            <a:ext uri="{FF2B5EF4-FFF2-40B4-BE49-F238E27FC236}">
              <a16:creationId xmlns:a16="http://schemas.microsoft.com/office/drawing/2014/main" id="{00000000-0008-0000-2000-0000E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0" name="124 CuadroTexto">
          <a:extLst>
            <a:ext uri="{FF2B5EF4-FFF2-40B4-BE49-F238E27FC236}">
              <a16:creationId xmlns:a16="http://schemas.microsoft.com/office/drawing/2014/main" id="{00000000-0008-0000-2000-0000E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1" name="125 CuadroTexto">
          <a:extLst>
            <a:ext uri="{FF2B5EF4-FFF2-40B4-BE49-F238E27FC236}">
              <a16:creationId xmlns:a16="http://schemas.microsoft.com/office/drawing/2014/main" id="{00000000-0008-0000-2000-0000E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2" name="143 CuadroTexto">
          <a:extLst>
            <a:ext uri="{FF2B5EF4-FFF2-40B4-BE49-F238E27FC236}">
              <a16:creationId xmlns:a16="http://schemas.microsoft.com/office/drawing/2014/main" id="{00000000-0008-0000-2000-0000E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3" name="144 CuadroTexto">
          <a:extLst>
            <a:ext uri="{FF2B5EF4-FFF2-40B4-BE49-F238E27FC236}">
              <a16:creationId xmlns:a16="http://schemas.microsoft.com/office/drawing/2014/main" id="{00000000-0008-0000-2000-0000E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4" name="145 CuadroTexto">
          <a:extLst>
            <a:ext uri="{FF2B5EF4-FFF2-40B4-BE49-F238E27FC236}">
              <a16:creationId xmlns:a16="http://schemas.microsoft.com/office/drawing/2014/main" id="{00000000-0008-0000-2000-0000E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5" name="146 CuadroTexto">
          <a:extLst>
            <a:ext uri="{FF2B5EF4-FFF2-40B4-BE49-F238E27FC236}">
              <a16:creationId xmlns:a16="http://schemas.microsoft.com/office/drawing/2014/main" id="{00000000-0008-0000-2000-0000E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6" name="147 CuadroTexto">
          <a:extLst>
            <a:ext uri="{FF2B5EF4-FFF2-40B4-BE49-F238E27FC236}">
              <a16:creationId xmlns:a16="http://schemas.microsoft.com/office/drawing/2014/main" id="{00000000-0008-0000-2000-0000E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7" name="148 CuadroTexto">
          <a:extLst>
            <a:ext uri="{FF2B5EF4-FFF2-40B4-BE49-F238E27FC236}">
              <a16:creationId xmlns:a16="http://schemas.microsoft.com/office/drawing/2014/main" id="{00000000-0008-0000-2000-0000E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8" name="149 CuadroTexto">
          <a:extLst>
            <a:ext uri="{FF2B5EF4-FFF2-40B4-BE49-F238E27FC236}">
              <a16:creationId xmlns:a16="http://schemas.microsoft.com/office/drawing/2014/main" id="{00000000-0008-0000-2000-0000F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9" name="150 CuadroTexto">
          <a:extLst>
            <a:ext uri="{FF2B5EF4-FFF2-40B4-BE49-F238E27FC236}">
              <a16:creationId xmlns:a16="http://schemas.microsoft.com/office/drawing/2014/main" id="{00000000-0008-0000-2000-0000F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0" name="151 CuadroTexto">
          <a:extLst>
            <a:ext uri="{FF2B5EF4-FFF2-40B4-BE49-F238E27FC236}">
              <a16:creationId xmlns:a16="http://schemas.microsoft.com/office/drawing/2014/main" id="{00000000-0008-0000-2000-0000F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1" name="152 CuadroTexto">
          <a:extLst>
            <a:ext uri="{FF2B5EF4-FFF2-40B4-BE49-F238E27FC236}">
              <a16:creationId xmlns:a16="http://schemas.microsoft.com/office/drawing/2014/main" id="{00000000-0008-0000-2000-0000F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2" name="153 CuadroTexto">
          <a:extLst>
            <a:ext uri="{FF2B5EF4-FFF2-40B4-BE49-F238E27FC236}">
              <a16:creationId xmlns:a16="http://schemas.microsoft.com/office/drawing/2014/main" id="{00000000-0008-0000-2000-0000F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3" name="154 CuadroTexto">
          <a:extLst>
            <a:ext uri="{FF2B5EF4-FFF2-40B4-BE49-F238E27FC236}">
              <a16:creationId xmlns:a16="http://schemas.microsoft.com/office/drawing/2014/main" id="{00000000-0008-0000-2000-0000F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4" name="155 CuadroTexto">
          <a:extLst>
            <a:ext uri="{FF2B5EF4-FFF2-40B4-BE49-F238E27FC236}">
              <a16:creationId xmlns:a16="http://schemas.microsoft.com/office/drawing/2014/main" id="{00000000-0008-0000-2000-0000F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5" name="156 CuadroTexto">
          <a:extLst>
            <a:ext uri="{FF2B5EF4-FFF2-40B4-BE49-F238E27FC236}">
              <a16:creationId xmlns:a16="http://schemas.microsoft.com/office/drawing/2014/main" id="{00000000-0008-0000-2000-0000F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6" name="157 CuadroTexto">
          <a:extLst>
            <a:ext uri="{FF2B5EF4-FFF2-40B4-BE49-F238E27FC236}">
              <a16:creationId xmlns:a16="http://schemas.microsoft.com/office/drawing/2014/main" id="{00000000-0008-0000-2000-0000F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7" name="158 CuadroTexto">
          <a:extLst>
            <a:ext uri="{FF2B5EF4-FFF2-40B4-BE49-F238E27FC236}">
              <a16:creationId xmlns:a16="http://schemas.microsoft.com/office/drawing/2014/main" id="{00000000-0008-0000-2000-0000F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8" name="159 CuadroTexto">
          <a:extLst>
            <a:ext uri="{FF2B5EF4-FFF2-40B4-BE49-F238E27FC236}">
              <a16:creationId xmlns:a16="http://schemas.microsoft.com/office/drawing/2014/main" id="{00000000-0008-0000-2000-0000F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9" name="160 CuadroTexto">
          <a:extLst>
            <a:ext uri="{FF2B5EF4-FFF2-40B4-BE49-F238E27FC236}">
              <a16:creationId xmlns:a16="http://schemas.microsoft.com/office/drawing/2014/main" id="{00000000-0008-0000-2000-0000F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0" name="161 CuadroTexto">
          <a:extLst>
            <a:ext uri="{FF2B5EF4-FFF2-40B4-BE49-F238E27FC236}">
              <a16:creationId xmlns:a16="http://schemas.microsoft.com/office/drawing/2014/main" id="{00000000-0008-0000-2000-0000F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1" name="162 CuadroTexto">
          <a:extLst>
            <a:ext uri="{FF2B5EF4-FFF2-40B4-BE49-F238E27FC236}">
              <a16:creationId xmlns:a16="http://schemas.microsoft.com/office/drawing/2014/main" id="{00000000-0008-0000-2000-0000F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2" name="163 CuadroTexto">
          <a:extLst>
            <a:ext uri="{FF2B5EF4-FFF2-40B4-BE49-F238E27FC236}">
              <a16:creationId xmlns:a16="http://schemas.microsoft.com/office/drawing/2014/main" id="{00000000-0008-0000-2000-0000F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3" name="164 CuadroTexto">
          <a:extLst>
            <a:ext uri="{FF2B5EF4-FFF2-40B4-BE49-F238E27FC236}">
              <a16:creationId xmlns:a16="http://schemas.microsoft.com/office/drawing/2014/main" id="{00000000-0008-0000-2000-0000F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4" name="165 CuadroTexto">
          <a:extLst>
            <a:ext uri="{FF2B5EF4-FFF2-40B4-BE49-F238E27FC236}">
              <a16:creationId xmlns:a16="http://schemas.microsoft.com/office/drawing/2014/main" id="{00000000-0008-0000-2000-00000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5" name="166 CuadroTexto">
          <a:extLst>
            <a:ext uri="{FF2B5EF4-FFF2-40B4-BE49-F238E27FC236}">
              <a16:creationId xmlns:a16="http://schemas.microsoft.com/office/drawing/2014/main" id="{00000000-0008-0000-2000-00000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6" name="167 CuadroTexto">
          <a:extLst>
            <a:ext uri="{FF2B5EF4-FFF2-40B4-BE49-F238E27FC236}">
              <a16:creationId xmlns:a16="http://schemas.microsoft.com/office/drawing/2014/main" id="{00000000-0008-0000-2000-00000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7" name="168 CuadroTexto">
          <a:extLst>
            <a:ext uri="{FF2B5EF4-FFF2-40B4-BE49-F238E27FC236}">
              <a16:creationId xmlns:a16="http://schemas.microsoft.com/office/drawing/2014/main" id="{00000000-0008-0000-2000-00000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8" name="169 CuadroTexto">
          <a:extLst>
            <a:ext uri="{FF2B5EF4-FFF2-40B4-BE49-F238E27FC236}">
              <a16:creationId xmlns:a16="http://schemas.microsoft.com/office/drawing/2014/main" id="{00000000-0008-0000-2000-00000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9" name="170 CuadroTexto">
          <a:extLst>
            <a:ext uri="{FF2B5EF4-FFF2-40B4-BE49-F238E27FC236}">
              <a16:creationId xmlns:a16="http://schemas.microsoft.com/office/drawing/2014/main" id="{00000000-0008-0000-2000-00000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0" name="171 CuadroTexto">
          <a:extLst>
            <a:ext uri="{FF2B5EF4-FFF2-40B4-BE49-F238E27FC236}">
              <a16:creationId xmlns:a16="http://schemas.microsoft.com/office/drawing/2014/main" id="{00000000-0008-0000-2000-00000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1" name="172 CuadroTexto">
          <a:extLst>
            <a:ext uri="{FF2B5EF4-FFF2-40B4-BE49-F238E27FC236}">
              <a16:creationId xmlns:a16="http://schemas.microsoft.com/office/drawing/2014/main" id="{00000000-0008-0000-2000-00000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2" name="173 CuadroTexto">
          <a:extLst>
            <a:ext uri="{FF2B5EF4-FFF2-40B4-BE49-F238E27FC236}">
              <a16:creationId xmlns:a16="http://schemas.microsoft.com/office/drawing/2014/main" id="{00000000-0008-0000-2000-00000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3" name="174 CuadroTexto">
          <a:extLst>
            <a:ext uri="{FF2B5EF4-FFF2-40B4-BE49-F238E27FC236}">
              <a16:creationId xmlns:a16="http://schemas.microsoft.com/office/drawing/2014/main" id="{00000000-0008-0000-2000-00000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4" name="175 CuadroTexto">
          <a:extLst>
            <a:ext uri="{FF2B5EF4-FFF2-40B4-BE49-F238E27FC236}">
              <a16:creationId xmlns:a16="http://schemas.microsoft.com/office/drawing/2014/main" id="{00000000-0008-0000-2000-00000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5" name="176 CuadroTexto">
          <a:extLst>
            <a:ext uri="{FF2B5EF4-FFF2-40B4-BE49-F238E27FC236}">
              <a16:creationId xmlns:a16="http://schemas.microsoft.com/office/drawing/2014/main" id="{00000000-0008-0000-2000-00000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6" name="177 CuadroTexto">
          <a:extLst>
            <a:ext uri="{FF2B5EF4-FFF2-40B4-BE49-F238E27FC236}">
              <a16:creationId xmlns:a16="http://schemas.microsoft.com/office/drawing/2014/main" id="{00000000-0008-0000-2000-00000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7" name="178 CuadroTexto">
          <a:extLst>
            <a:ext uri="{FF2B5EF4-FFF2-40B4-BE49-F238E27FC236}">
              <a16:creationId xmlns:a16="http://schemas.microsoft.com/office/drawing/2014/main" id="{00000000-0008-0000-2000-00000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8" name="179 CuadroTexto">
          <a:extLst>
            <a:ext uri="{FF2B5EF4-FFF2-40B4-BE49-F238E27FC236}">
              <a16:creationId xmlns:a16="http://schemas.microsoft.com/office/drawing/2014/main" id="{00000000-0008-0000-2000-00000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9" name="180 CuadroTexto">
          <a:extLst>
            <a:ext uri="{FF2B5EF4-FFF2-40B4-BE49-F238E27FC236}">
              <a16:creationId xmlns:a16="http://schemas.microsoft.com/office/drawing/2014/main" id="{00000000-0008-0000-2000-00000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0" name="181 CuadroTexto">
          <a:extLst>
            <a:ext uri="{FF2B5EF4-FFF2-40B4-BE49-F238E27FC236}">
              <a16:creationId xmlns:a16="http://schemas.microsoft.com/office/drawing/2014/main" id="{00000000-0008-0000-2000-00001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1" name="182 CuadroTexto">
          <a:extLst>
            <a:ext uri="{FF2B5EF4-FFF2-40B4-BE49-F238E27FC236}">
              <a16:creationId xmlns:a16="http://schemas.microsoft.com/office/drawing/2014/main" id="{00000000-0008-0000-2000-00001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2" name="183 CuadroTexto">
          <a:extLst>
            <a:ext uri="{FF2B5EF4-FFF2-40B4-BE49-F238E27FC236}">
              <a16:creationId xmlns:a16="http://schemas.microsoft.com/office/drawing/2014/main" id="{00000000-0008-0000-2000-00001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3" name="184 CuadroTexto">
          <a:extLst>
            <a:ext uri="{FF2B5EF4-FFF2-40B4-BE49-F238E27FC236}">
              <a16:creationId xmlns:a16="http://schemas.microsoft.com/office/drawing/2014/main" id="{00000000-0008-0000-2000-00001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4" name="185 CuadroTexto">
          <a:extLst>
            <a:ext uri="{FF2B5EF4-FFF2-40B4-BE49-F238E27FC236}">
              <a16:creationId xmlns:a16="http://schemas.microsoft.com/office/drawing/2014/main" id="{00000000-0008-0000-2000-00001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5" name="186 CuadroTexto">
          <a:extLst>
            <a:ext uri="{FF2B5EF4-FFF2-40B4-BE49-F238E27FC236}">
              <a16:creationId xmlns:a16="http://schemas.microsoft.com/office/drawing/2014/main" id="{00000000-0008-0000-2000-00001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6" name="187 CuadroTexto">
          <a:extLst>
            <a:ext uri="{FF2B5EF4-FFF2-40B4-BE49-F238E27FC236}">
              <a16:creationId xmlns:a16="http://schemas.microsoft.com/office/drawing/2014/main" id="{00000000-0008-0000-2000-00001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7" name="188 CuadroTexto">
          <a:extLst>
            <a:ext uri="{FF2B5EF4-FFF2-40B4-BE49-F238E27FC236}">
              <a16:creationId xmlns:a16="http://schemas.microsoft.com/office/drawing/2014/main" id="{00000000-0008-0000-2000-00001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8" name="189 CuadroTexto">
          <a:extLst>
            <a:ext uri="{FF2B5EF4-FFF2-40B4-BE49-F238E27FC236}">
              <a16:creationId xmlns:a16="http://schemas.microsoft.com/office/drawing/2014/main" id="{00000000-0008-0000-2000-00001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9" name="190 CuadroTexto">
          <a:extLst>
            <a:ext uri="{FF2B5EF4-FFF2-40B4-BE49-F238E27FC236}">
              <a16:creationId xmlns:a16="http://schemas.microsoft.com/office/drawing/2014/main" id="{00000000-0008-0000-2000-00001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0" name="191 CuadroTexto">
          <a:extLst>
            <a:ext uri="{FF2B5EF4-FFF2-40B4-BE49-F238E27FC236}">
              <a16:creationId xmlns:a16="http://schemas.microsoft.com/office/drawing/2014/main" id="{00000000-0008-0000-2000-00001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1" name="192 CuadroTexto">
          <a:extLst>
            <a:ext uri="{FF2B5EF4-FFF2-40B4-BE49-F238E27FC236}">
              <a16:creationId xmlns:a16="http://schemas.microsoft.com/office/drawing/2014/main" id="{00000000-0008-0000-2000-00001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2" name="193 CuadroTexto">
          <a:extLst>
            <a:ext uri="{FF2B5EF4-FFF2-40B4-BE49-F238E27FC236}">
              <a16:creationId xmlns:a16="http://schemas.microsoft.com/office/drawing/2014/main" id="{00000000-0008-0000-2000-00001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3" name="194 CuadroTexto">
          <a:extLst>
            <a:ext uri="{FF2B5EF4-FFF2-40B4-BE49-F238E27FC236}">
              <a16:creationId xmlns:a16="http://schemas.microsoft.com/office/drawing/2014/main" id="{00000000-0008-0000-2000-00001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4" name="195 CuadroTexto">
          <a:extLst>
            <a:ext uri="{FF2B5EF4-FFF2-40B4-BE49-F238E27FC236}">
              <a16:creationId xmlns:a16="http://schemas.microsoft.com/office/drawing/2014/main" id="{00000000-0008-0000-2000-00001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5" name="196 CuadroTexto">
          <a:extLst>
            <a:ext uri="{FF2B5EF4-FFF2-40B4-BE49-F238E27FC236}">
              <a16:creationId xmlns:a16="http://schemas.microsoft.com/office/drawing/2014/main" id="{00000000-0008-0000-2000-00001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6" name="197 CuadroTexto">
          <a:extLst>
            <a:ext uri="{FF2B5EF4-FFF2-40B4-BE49-F238E27FC236}">
              <a16:creationId xmlns:a16="http://schemas.microsoft.com/office/drawing/2014/main" id="{00000000-0008-0000-2000-00002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7" name="198 CuadroTexto">
          <a:extLst>
            <a:ext uri="{FF2B5EF4-FFF2-40B4-BE49-F238E27FC236}">
              <a16:creationId xmlns:a16="http://schemas.microsoft.com/office/drawing/2014/main" id="{00000000-0008-0000-2000-00002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8" name="199 CuadroTexto">
          <a:extLst>
            <a:ext uri="{FF2B5EF4-FFF2-40B4-BE49-F238E27FC236}">
              <a16:creationId xmlns:a16="http://schemas.microsoft.com/office/drawing/2014/main" id="{00000000-0008-0000-2000-00002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9" name="200 CuadroTexto">
          <a:extLst>
            <a:ext uri="{FF2B5EF4-FFF2-40B4-BE49-F238E27FC236}">
              <a16:creationId xmlns:a16="http://schemas.microsoft.com/office/drawing/2014/main" id="{00000000-0008-0000-2000-00002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0" name="201 CuadroTexto">
          <a:extLst>
            <a:ext uri="{FF2B5EF4-FFF2-40B4-BE49-F238E27FC236}">
              <a16:creationId xmlns:a16="http://schemas.microsoft.com/office/drawing/2014/main" id="{00000000-0008-0000-2000-00002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1" name="202 CuadroTexto">
          <a:extLst>
            <a:ext uri="{FF2B5EF4-FFF2-40B4-BE49-F238E27FC236}">
              <a16:creationId xmlns:a16="http://schemas.microsoft.com/office/drawing/2014/main" id="{00000000-0008-0000-2000-00002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2" name="203 CuadroTexto">
          <a:extLst>
            <a:ext uri="{FF2B5EF4-FFF2-40B4-BE49-F238E27FC236}">
              <a16:creationId xmlns:a16="http://schemas.microsoft.com/office/drawing/2014/main" id="{00000000-0008-0000-2000-00002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3" name="204 CuadroTexto">
          <a:extLst>
            <a:ext uri="{FF2B5EF4-FFF2-40B4-BE49-F238E27FC236}">
              <a16:creationId xmlns:a16="http://schemas.microsoft.com/office/drawing/2014/main" id="{00000000-0008-0000-2000-00002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4" name="205 CuadroTexto">
          <a:extLst>
            <a:ext uri="{FF2B5EF4-FFF2-40B4-BE49-F238E27FC236}">
              <a16:creationId xmlns:a16="http://schemas.microsoft.com/office/drawing/2014/main" id="{00000000-0008-0000-2000-00002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5" name="206 CuadroTexto">
          <a:extLst>
            <a:ext uri="{FF2B5EF4-FFF2-40B4-BE49-F238E27FC236}">
              <a16:creationId xmlns:a16="http://schemas.microsoft.com/office/drawing/2014/main" id="{00000000-0008-0000-2000-00002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6" name="207 CuadroTexto">
          <a:extLst>
            <a:ext uri="{FF2B5EF4-FFF2-40B4-BE49-F238E27FC236}">
              <a16:creationId xmlns:a16="http://schemas.microsoft.com/office/drawing/2014/main" id="{00000000-0008-0000-2000-00002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7" name="208 CuadroTexto">
          <a:extLst>
            <a:ext uri="{FF2B5EF4-FFF2-40B4-BE49-F238E27FC236}">
              <a16:creationId xmlns:a16="http://schemas.microsoft.com/office/drawing/2014/main" id="{00000000-0008-0000-2000-00002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8" name="209 CuadroTexto">
          <a:extLst>
            <a:ext uri="{FF2B5EF4-FFF2-40B4-BE49-F238E27FC236}">
              <a16:creationId xmlns:a16="http://schemas.microsoft.com/office/drawing/2014/main" id="{00000000-0008-0000-2000-00002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9" name="210 CuadroTexto">
          <a:extLst>
            <a:ext uri="{FF2B5EF4-FFF2-40B4-BE49-F238E27FC236}">
              <a16:creationId xmlns:a16="http://schemas.microsoft.com/office/drawing/2014/main" id="{00000000-0008-0000-2000-00002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0" name="211 CuadroTexto">
          <a:extLst>
            <a:ext uri="{FF2B5EF4-FFF2-40B4-BE49-F238E27FC236}">
              <a16:creationId xmlns:a16="http://schemas.microsoft.com/office/drawing/2014/main" id="{00000000-0008-0000-2000-00002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1" name="212 CuadroTexto">
          <a:extLst>
            <a:ext uri="{FF2B5EF4-FFF2-40B4-BE49-F238E27FC236}">
              <a16:creationId xmlns:a16="http://schemas.microsoft.com/office/drawing/2014/main" id="{00000000-0008-0000-2000-00002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2" name="213 CuadroTexto">
          <a:extLst>
            <a:ext uri="{FF2B5EF4-FFF2-40B4-BE49-F238E27FC236}">
              <a16:creationId xmlns:a16="http://schemas.microsoft.com/office/drawing/2014/main" id="{00000000-0008-0000-2000-00003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3" name="214 CuadroTexto">
          <a:extLst>
            <a:ext uri="{FF2B5EF4-FFF2-40B4-BE49-F238E27FC236}">
              <a16:creationId xmlns:a16="http://schemas.microsoft.com/office/drawing/2014/main" id="{00000000-0008-0000-2000-00003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4" name="215 CuadroTexto">
          <a:extLst>
            <a:ext uri="{FF2B5EF4-FFF2-40B4-BE49-F238E27FC236}">
              <a16:creationId xmlns:a16="http://schemas.microsoft.com/office/drawing/2014/main" id="{00000000-0008-0000-2000-00003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5" name="216 CuadroTexto">
          <a:extLst>
            <a:ext uri="{FF2B5EF4-FFF2-40B4-BE49-F238E27FC236}">
              <a16:creationId xmlns:a16="http://schemas.microsoft.com/office/drawing/2014/main" id="{00000000-0008-0000-2000-00003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6" name="217 CuadroTexto">
          <a:extLst>
            <a:ext uri="{FF2B5EF4-FFF2-40B4-BE49-F238E27FC236}">
              <a16:creationId xmlns:a16="http://schemas.microsoft.com/office/drawing/2014/main" id="{00000000-0008-0000-2000-00003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7" name="218 CuadroTexto">
          <a:extLst>
            <a:ext uri="{FF2B5EF4-FFF2-40B4-BE49-F238E27FC236}">
              <a16:creationId xmlns:a16="http://schemas.microsoft.com/office/drawing/2014/main" id="{00000000-0008-0000-2000-00003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8" name="219 CuadroTexto">
          <a:extLst>
            <a:ext uri="{FF2B5EF4-FFF2-40B4-BE49-F238E27FC236}">
              <a16:creationId xmlns:a16="http://schemas.microsoft.com/office/drawing/2014/main" id="{00000000-0008-0000-2000-00003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9" name="220 CuadroTexto">
          <a:extLst>
            <a:ext uri="{FF2B5EF4-FFF2-40B4-BE49-F238E27FC236}">
              <a16:creationId xmlns:a16="http://schemas.microsoft.com/office/drawing/2014/main" id="{00000000-0008-0000-2000-00003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0" name="221 CuadroTexto">
          <a:extLst>
            <a:ext uri="{FF2B5EF4-FFF2-40B4-BE49-F238E27FC236}">
              <a16:creationId xmlns:a16="http://schemas.microsoft.com/office/drawing/2014/main" id="{00000000-0008-0000-2000-00003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1" name="222 CuadroTexto">
          <a:extLst>
            <a:ext uri="{FF2B5EF4-FFF2-40B4-BE49-F238E27FC236}">
              <a16:creationId xmlns:a16="http://schemas.microsoft.com/office/drawing/2014/main" id="{00000000-0008-0000-2000-00003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2" name="223 CuadroTexto">
          <a:extLst>
            <a:ext uri="{FF2B5EF4-FFF2-40B4-BE49-F238E27FC236}">
              <a16:creationId xmlns:a16="http://schemas.microsoft.com/office/drawing/2014/main" id="{00000000-0008-0000-2000-00003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3" name="224 CuadroTexto">
          <a:extLst>
            <a:ext uri="{FF2B5EF4-FFF2-40B4-BE49-F238E27FC236}">
              <a16:creationId xmlns:a16="http://schemas.microsoft.com/office/drawing/2014/main" id="{00000000-0008-0000-2000-00003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4" name="225 CuadroTexto">
          <a:extLst>
            <a:ext uri="{FF2B5EF4-FFF2-40B4-BE49-F238E27FC236}">
              <a16:creationId xmlns:a16="http://schemas.microsoft.com/office/drawing/2014/main" id="{00000000-0008-0000-2000-00003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5" name="226 CuadroTexto">
          <a:extLst>
            <a:ext uri="{FF2B5EF4-FFF2-40B4-BE49-F238E27FC236}">
              <a16:creationId xmlns:a16="http://schemas.microsoft.com/office/drawing/2014/main" id="{00000000-0008-0000-2000-00003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6" name="227 CuadroTexto">
          <a:extLst>
            <a:ext uri="{FF2B5EF4-FFF2-40B4-BE49-F238E27FC236}">
              <a16:creationId xmlns:a16="http://schemas.microsoft.com/office/drawing/2014/main" id="{00000000-0008-0000-2000-00003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7" name="228 CuadroTexto">
          <a:extLst>
            <a:ext uri="{FF2B5EF4-FFF2-40B4-BE49-F238E27FC236}">
              <a16:creationId xmlns:a16="http://schemas.microsoft.com/office/drawing/2014/main" id="{00000000-0008-0000-2000-00003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8" name="229 CuadroTexto">
          <a:extLst>
            <a:ext uri="{FF2B5EF4-FFF2-40B4-BE49-F238E27FC236}">
              <a16:creationId xmlns:a16="http://schemas.microsoft.com/office/drawing/2014/main" id="{00000000-0008-0000-2000-00004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9" name="230 CuadroTexto">
          <a:extLst>
            <a:ext uri="{FF2B5EF4-FFF2-40B4-BE49-F238E27FC236}">
              <a16:creationId xmlns:a16="http://schemas.microsoft.com/office/drawing/2014/main" id="{00000000-0008-0000-2000-00004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0" name="231 CuadroTexto">
          <a:extLst>
            <a:ext uri="{FF2B5EF4-FFF2-40B4-BE49-F238E27FC236}">
              <a16:creationId xmlns:a16="http://schemas.microsoft.com/office/drawing/2014/main" id="{00000000-0008-0000-2000-00004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1" name="232 CuadroTexto">
          <a:extLst>
            <a:ext uri="{FF2B5EF4-FFF2-40B4-BE49-F238E27FC236}">
              <a16:creationId xmlns:a16="http://schemas.microsoft.com/office/drawing/2014/main" id="{00000000-0008-0000-2000-00004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2" name="233 CuadroTexto">
          <a:extLst>
            <a:ext uri="{FF2B5EF4-FFF2-40B4-BE49-F238E27FC236}">
              <a16:creationId xmlns:a16="http://schemas.microsoft.com/office/drawing/2014/main" id="{00000000-0008-0000-2000-00004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3" name="234 CuadroTexto">
          <a:extLst>
            <a:ext uri="{FF2B5EF4-FFF2-40B4-BE49-F238E27FC236}">
              <a16:creationId xmlns:a16="http://schemas.microsoft.com/office/drawing/2014/main" id="{00000000-0008-0000-2000-00004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4" name="235 CuadroTexto">
          <a:extLst>
            <a:ext uri="{FF2B5EF4-FFF2-40B4-BE49-F238E27FC236}">
              <a16:creationId xmlns:a16="http://schemas.microsoft.com/office/drawing/2014/main" id="{00000000-0008-0000-2000-00004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5" name="236 CuadroTexto">
          <a:extLst>
            <a:ext uri="{FF2B5EF4-FFF2-40B4-BE49-F238E27FC236}">
              <a16:creationId xmlns:a16="http://schemas.microsoft.com/office/drawing/2014/main" id="{00000000-0008-0000-2000-00004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6" name="237 CuadroTexto">
          <a:extLst>
            <a:ext uri="{FF2B5EF4-FFF2-40B4-BE49-F238E27FC236}">
              <a16:creationId xmlns:a16="http://schemas.microsoft.com/office/drawing/2014/main" id="{00000000-0008-0000-2000-00004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7" name="238 CuadroTexto">
          <a:extLst>
            <a:ext uri="{FF2B5EF4-FFF2-40B4-BE49-F238E27FC236}">
              <a16:creationId xmlns:a16="http://schemas.microsoft.com/office/drawing/2014/main" id="{00000000-0008-0000-2000-00004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8" name="239 CuadroTexto">
          <a:extLst>
            <a:ext uri="{FF2B5EF4-FFF2-40B4-BE49-F238E27FC236}">
              <a16:creationId xmlns:a16="http://schemas.microsoft.com/office/drawing/2014/main" id="{00000000-0008-0000-2000-00004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9" name="240 CuadroTexto">
          <a:extLst>
            <a:ext uri="{FF2B5EF4-FFF2-40B4-BE49-F238E27FC236}">
              <a16:creationId xmlns:a16="http://schemas.microsoft.com/office/drawing/2014/main" id="{00000000-0008-0000-2000-00004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0" name="241 CuadroTexto">
          <a:extLst>
            <a:ext uri="{FF2B5EF4-FFF2-40B4-BE49-F238E27FC236}">
              <a16:creationId xmlns:a16="http://schemas.microsoft.com/office/drawing/2014/main" id="{00000000-0008-0000-2000-00004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1" name="242 CuadroTexto">
          <a:extLst>
            <a:ext uri="{FF2B5EF4-FFF2-40B4-BE49-F238E27FC236}">
              <a16:creationId xmlns:a16="http://schemas.microsoft.com/office/drawing/2014/main" id="{00000000-0008-0000-2000-00004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2" name="243 CuadroTexto">
          <a:extLst>
            <a:ext uri="{FF2B5EF4-FFF2-40B4-BE49-F238E27FC236}">
              <a16:creationId xmlns:a16="http://schemas.microsoft.com/office/drawing/2014/main" id="{00000000-0008-0000-2000-00004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3" name="244 CuadroTexto">
          <a:extLst>
            <a:ext uri="{FF2B5EF4-FFF2-40B4-BE49-F238E27FC236}">
              <a16:creationId xmlns:a16="http://schemas.microsoft.com/office/drawing/2014/main" id="{00000000-0008-0000-2000-00004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4" name="245 CuadroTexto">
          <a:extLst>
            <a:ext uri="{FF2B5EF4-FFF2-40B4-BE49-F238E27FC236}">
              <a16:creationId xmlns:a16="http://schemas.microsoft.com/office/drawing/2014/main" id="{00000000-0008-0000-2000-00005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5" name="246 CuadroTexto">
          <a:extLst>
            <a:ext uri="{FF2B5EF4-FFF2-40B4-BE49-F238E27FC236}">
              <a16:creationId xmlns:a16="http://schemas.microsoft.com/office/drawing/2014/main" id="{00000000-0008-0000-2000-00005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6" name="247 CuadroTexto">
          <a:extLst>
            <a:ext uri="{FF2B5EF4-FFF2-40B4-BE49-F238E27FC236}">
              <a16:creationId xmlns:a16="http://schemas.microsoft.com/office/drawing/2014/main" id="{00000000-0008-0000-2000-00005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7" name="248 CuadroTexto">
          <a:extLst>
            <a:ext uri="{FF2B5EF4-FFF2-40B4-BE49-F238E27FC236}">
              <a16:creationId xmlns:a16="http://schemas.microsoft.com/office/drawing/2014/main" id="{00000000-0008-0000-2000-00005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8" name="249 CuadroTexto">
          <a:extLst>
            <a:ext uri="{FF2B5EF4-FFF2-40B4-BE49-F238E27FC236}">
              <a16:creationId xmlns:a16="http://schemas.microsoft.com/office/drawing/2014/main" id="{00000000-0008-0000-2000-00005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9" name="250 CuadroTexto">
          <a:extLst>
            <a:ext uri="{FF2B5EF4-FFF2-40B4-BE49-F238E27FC236}">
              <a16:creationId xmlns:a16="http://schemas.microsoft.com/office/drawing/2014/main" id="{00000000-0008-0000-2000-00005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0" name="251 CuadroTexto">
          <a:extLst>
            <a:ext uri="{FF2B5EF4-FFF2-40B4-BE49-F238E27FC236}">
              <a16:creationId xmlns:a16="http://schemas.microsoft.com/office/drawing/2014/main" id="{00000000-0008-0000-2000-00005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1" name="252 CuadroTexto">
          <a:extLst>
            <a:ext uri="{FF2B5EF4-FFF2-40B4-BE49-F238E27FC236}">
              <a16:creationId xmlns:a16="http://schemas.microsoft.com/office/drawing/2014/main" id="{00000000-0008-0000-2000-00005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2" name="253 CuadroTexto">
          <a:extLst>
            <a:ext uri="{FF2B5EF4-FFF2-40B4-BE49-F238E27FC236}">
              <a16:creationId xmlns:a16="http://schemas.microsoft.com/office/drawing/2014/main" id="{00000000-0008-0000-2000-00005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3" name="254 CuadroTexto">
          <a:extLst>
            <a:ext uri="{FF2B5EF4-FFF2-40B4-BE49-F238E27FC236}">
              <a16:creationId xmlns:a16="http://schemas.microsoft.com/office/drawing/2014/main" id="{00000000-0008-0000-2000-00005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4" name="255 CuadroTexto">
          <a:extLst>
            <a:ext uri="{FF2B5EF4-FFF2-40B4-BE49-F238E27FC236}">
              <a16:creationId xmlns:a16="http://schemas.microsoft.com/office/drawing/2014/main" id="{00000000-0008-0000-2000-00005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5" name="256 CuadroTexto">
          <a:extLst>
            <a:ext uri="{FF2B5EF4-FFF2-40B4-BE49-F238E27FC236}">
              <a16:creationId xmlns:a16="http://schemas.microsoft.com/office/drawing/2014/main" id="{00000000-0008-0000-2000-00005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6" name="257 CuadroTexto">
          <a:extLst>
            <a:ext uri="{FF2B5EF4-FFF2-40B4-BE49-F238E27FC236}">
              <a16:creationId xmlns:a16="http://schemas.microsoft.com/office/drawing/2014/main" id="{00000000-0008-0000-2000-00005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7" name="258 CuadroTexto">
          <a:extLst>
            <a:ext uri="{FF2B5EF4-FFF2-40B4-BE49-F238E27FC236}">
              <a16:creationId xmlns:a16="http://schemas.microsoft.com/office/drawing/2014/main" id="{00000000-0008-0000-2000-00005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8" name="259 CuadroTexto">
          <a:extLst>
            <a:ext uri="{FF2B5EF4-FFF2-40B4-BE49-F238E27FC236}">
              <a16:creationId xmlns:a16="http://schemas.microsoft.com/office/drawing/2014/main" id="{00000000-0008-0000-2000-00005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9" name="260 CuadroTexto">
          <a:extLst>
            <a:ext uri="{FF2B5EF4-FFF2-40B4-BE49-F238E27FC236}">
              <a16:creationId xmlns:a16="http://schemas.microsoft.com/office/drawing/2014/main" id="{00000000-0008-0000-2000-00005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0" name="261 CuadroTexto">
          <a:extLst>
            <a:ext uri="{FF2B5EF4-FFF2-40B4-BE49-F238E27FC236}">
              <a16:creationId xmlns:a16="http://schemas.microsoft.com/office/drawing/2014/main" id="{00000000-0008-0000-2000-00006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1" name="262 CuadroTexto">
          <a:extLst>
            <a:ext uri="{FF2B5EF4-FFF2-40B4-BE49-F238E27FC236}">
              <a16:creationId xmlns:a16="http://schemas.microsoft.com/office/drawing/2014/main" id="{00000000-0008-0000-2000-00006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2" name="263 CuadroTexto">
          <a:extLst>
            <a:ext uri="{FF2B5EF4-FFF2-40B4-BE49-F238E27FC236}">
              <a16:creationId xmlns:a16="http://schemas.microsoft.com/office/drawing/2014/main" id="{00000000-0008-0000-2000-00006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3" name="264 CuadroTexto">
          <a:extLst>
            <a:ext uri="{FF2B5EF4-FFF2-40B4-BE49-F238E27FC236}">
              <a16:creationId xmlns:a16="http://schemas.microsoft.com/office/drawing/2014/main" id="{00000000-0008-0000-2000-00006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4" name="265 CuadroTexto">
          <a:extLst>
            <a:ext uri="{FF2B5EF4-FFF2-40B4-BE49-F238E27FC236}">
              <a16:creationId xmlns:a16="http://schemas.microsoft.com/office/drawing/2014/main" id="{00000000-0008-0000-2000-00006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5" name="266 CuadroTexto">
          <a:extLst>
            <a:ext uri="{FF2B5EF4-FFF2-40B4-BE49-F238E27FC236}">
              <a16:creationId xmlns:a16="http://schemas.microsoft.com/office/drawing/2014/main" id="{00000000-0008-0000-2000-00006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6" name="267 CuadroTexto">
          <a:extLst>
            <a:ext uri="{FF2B5EF4-FFF2-40B4-BE49-F238E27FC236}">
              <a16:creationId xmlns:a16="http://schemas.microsoft.com/office/drawing/2014/main" id="{00000000-0008-0000-2000-00006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687" name="268 CuadroTexto">
          <a:extLst>
            <a:ext uri="{FF2B5EF4-FFF2-40B4-BE49-F238E27FC236}">
              <a16:creationId xmlns:a16="http://schemas.microsoft.com/office/drawing/2014/main" id="{00000000-0008-0000-2000-000067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88" name="269 CuadroTexto">
          <a:extLst>
            <a:ext uri="{FF2B5EF4-FFF2-40B4-BE49-F238E27FC236}">
              <a16:creationId xmlns:a16="http://schemas.microsoft.com/office/drawing/2014/main" id="{00000000-0008-0000-2000-000068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89" name="270 CuadroTexto">
          <a:extLst>
            <a:ext uri="{FF2B5EF4-FFF2-40B4-BE49-F238E27FC236}">
              <a16:creationId xmlns:a16="http://schemas.microsoft.com/office/drawing/2014/main" id="{00000000-0008-0000-2000-000069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0" name="271 CuadroTexto">
          <a:extLst>
            <a:ext uri="{FF2B5EF4-FFF2-40B4-BE49-F238E27FC236}">
              <a16:creationId xmlns:a16="http://schemas.microsoft.com/office/drawing/2014/main" id="{00000000-0008-0000-2000-00006A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1" name="272 CuadroTexto">
          <a:extLst>
            <a:ext uri="{FF2B5EF4-FFF2-40B4-BE49-F238E27FC236}">
              <a16:creationId xmlns:a16="http://schemas.microsoft.com/office/drawing/2014/main" id="{00000000-0008-0000-2000-00006B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2" name="273 CuadroTexto">
          <a:extLst>
            <a:ext uri="{FF2B5EF4-FFF2-40B4-BE49-F238E27FC236}">
              <a16:creationId xmlns:a16="http://schemas.microsoft.com/office/drawing/2014/main" id="{00000000-0008-0000-2000-00006C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3" name="274 CuadroTexto">
          <a:extLst>
            <a:ext uri="{FF2B5EF4-FFF2-40B4-BE49-F238E27FC236}">
              <a16:creationId xmlns:a16="http://schemas.microsoft.com/office/drawing/2014/main" id="{00000000-0008-0000-2000-00006D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4" name="275 CuadroTexto">
          <a:extLst>
            <a:ext uri="{FF2B5EF4-FFF2-40B4-BE49-F238E27FC236}">
              <a16:creationId xmlns:a16="http://schemas.microsoft.com/office/drawing/2014/main" id="{00000000-0008-0000-2000-00006E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5" name="276 CuadroTexto">
          <a:extLst>
            <a:ext uri="{FF2B5EF4-FFF2-40B4-BE49-F238E27FC236}">
              <a16:creationId xmlns:a16="http://schemas.microsoft.com/office/drawing/2014/main" id="{00000000-0008-0000-2000-00006F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6" name="277 CuadroTexto">
          <a:extLst>
            <a:ext uri="{FF2B5EF4-FFF2-40B4-BE49-F238E27FC236}">
              <a16:creationId xmlns:a16="http://schemas.microsoft.com/office/drawing/2014/main" id="{00000000-0008-0000-2000-000070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7" name="278 CuadroTexto">
          <a:extLst>
            <a:ext uri="{FF2B5EF4-FFF2-40B4-BE49-F238E27FC236}">
              <a16:creationId xmlns:a16="http://schemas.microsoft.com/office/drawing/2014/main" id="{00000000-0008-0000-2000-000071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8" name="279 CuadroTexto">
          <a:extLst>
            <a:ext uri="{FF2B5EF4-FFF2-40B4-BE49-F238E27FC236}">
              <a16:creationId xmlns:a16="http://schemas.microsoft.com/office/drawing/2014/main" id="{00000000-0008-0000-2000-000072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9" name="280 CuadroTexto">
          <a:extLst>
            <a:ext uri="{FF2B5EF4-FFF2-40B4-BE49-F238E27FC236}">
              <a16:creationId xmlns:a16="http://schemas.microsoft.com/office/drawing/2014/main" id="{00000000-0008-0000-2000-000073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0" name="281 CuadroTexto">
          <a:extLst>
            <a:ext uri="{FF2B5EF4-FFF2-40B4-BE49-F238E27FC236}">
              <a16:creationId xmlns:a16="http://schemas.microsoft.com/office/drawing/2014/main" id="{00000000-0008-0000-2000-000074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1" name="282 CuadroTexto">
          <a:extLst>
            <a:ext uri="{FF2B5EF4-FFF2-40B4-BE49-F238E27FC236}">
              <a16:creationId xmlns:a16="http://schemas.microsoft.com/office/drawing/2014/main" id="{00000000-0008-0000-2000-000075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2" name="283 CuadroTexto">
          <a:extLst>
            <a:ext uri="{FF2B5EF4-FFF2-40B4-BE49-F238E27FC236}">
              <a16:creationId xmlns:a16="http://schemas.microsoft.com/office/drawing/2014/main" id="{00000000-0008-0000-2000-000076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3" name="284 CuadroTexto">
          <a:extLst>
            <a:ext uri="{FF2B5EF4-FFF2-40B4-BE49-F238E27FC236}">
              <a16:creationId xmlns:a16="http://schemas.microsoft.com/office/drawing/2014/main" id="{00000000-0008-0000-2000-000077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704" name="285 CuadroTexto">
          <a:extLst>
            <a:ext uri="{FF2B5EF4-FFF2-40B4-BE49-F238E27FC236}">
              <a16:creationId xmlns:a16="http://schemas.microsoft.com/office/drawing/2014/main" id="{00000000-0008-0000-2000-00007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5" name="286 CuadroTexto">
          <a:extLst>
            <a:ext uri="{FF2B5EF4-FFF2-40B4-BE49-F238E27FC236}">
              <a16:creationId xmlns:a16="http://schemas.microsoft.com/office/drawing/2014/main" id="{00000000-0008-0000-2000-00007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6" name="287 CuadroTexto">
          <a:extLst>
            <a:ext uri="{FF2B5EF4-FFF2-40B4-BE49-F238E27FC236}">
              <a16:creationId xmlns:a16="http://schemas.microsoft.com/office/drawing/2014/main" id="{00000000-0008-0000-2000-00007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7" name="288 CuadroTexto">
          <a:extLst>
            <a:ext uri="{FF2B5EF4-FFF2-40B4-BE49-F238E27FC236}">
              <a16:creationId xmlns:a16="http://schemas.microsoft.com/office/drawing/2014/main" id="{00000000-0008-0000-2000-00007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8" name="289 CuadroTexto">
          <a:extLst>
            <a:ext uri="{FF2B5EF4-FFF2-40B4-BE49-F238E27FC236}">
              <a16:creationId xmlns:a16="http://schemas.microsoft.com/office/drawing/2014/main" id="{00000000-0008-0000-2000-00007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9" name="290 CuadroTexto">
          <a:extLst>
            <a:ext uri="{FF2B5EF4-FFF2-40B4-BE49-F238E27FC236}">
              <a16:creationId xmlns:a16="http://schemas.microsoft.com/office/drawing/2014/main" id="{00000000-0008-0000-2000-00007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0" name="291 CuadroTexto">
          <a:extLst>
            <a:ext uri="{FF2B5EF4-FFF2-40B4-BE49-F238E27FC236}">
              <a16:creationId xmlns:a16="http://schemas.microsoft.com/office/drawing/2014/main" id="{00000000-0008-0000-2000-00007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1" name="292 CuadroTexto">
          <a:extLst>
            <a:ext uri="{FF2B5EF4-FFF2-40B4-BE49-F238E27FC236}">
              <a16:creationId xmlns:a16="http://schemas.microsoft.com/office/drawing/2014/main" id="{00000000-0008-0000-2000-00007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2" name="293 CuadroTexto">
          <a:extLst>
            <a:ext uri="{FF2B5EF4-FFF2-40B4-BE49-F238E27FC236}">
              <a16:creationId xmlns:a16="http://schemas.microsoft.com/office/drawing/2014/main" id="{00000000-0008-0000-2000-00008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3" name="294 CuadroTexto">
          <a:extLst>
            <a:ext uri="{FF2B5EF4-FFF2-40B4-BE49-F238E27FC236}">
              <a16:creationId xmlns:a16="http://schemas.microsoft.com/office/drawing/2014/main" id="{00000000-0008-0000-2000-00008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4" name="295 CuadroTexto">
          <a:extLst>
            <a:ext uri="{FF2B5EF4-FFF2-40B4-BE49-F238E27FC236}">
              <a16:creationId xmlns:a16="http://schemas.microsoft.com/office/drawing/2014/main" id="{00000000-0008-0000-2000-00008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5" name="296 CuadroTexto">
          <a:extLst>
            <a:ext uri="{FF2B5EF4-FFF2-40B4-BE49-F238E27FC236}">
              <a16:creationId xmlns:a16="http://schemas.microsoft.com/office/drawing/2014/main" id="{00000000-0008-0000-2000-00008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6" name="17 CuadroTexto">
          <a:extLst>
            <a:ext uri="{FF2B5EF4-FFF2-40B4-BE49-F238E27FC236}">
              <a16:creationId xmlns:a16="http://schemas.microsoft.com/office/drawing/2014/main" id="{00000000-0008-0000-2000-00008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717" name="90 CuadroTexto">
          <a:extLst>
            <a:ext uri="{FF2B5EF4-FFF2-40B4-BE49-F238E27FC236}">
              <a16:creationId xmlns:a16="http://schemas.microsoft.com/office/drawing/2014/main" id="{00000000-0008-0000-2000-000085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18" name="91 CuadroTexto">
          <a:extLst>
            <a:ext uri="{FF2B5EF4-FFF2-40B4-BE49-F238E27FC236}">
              <a16:creationId xmlns:a16="http://schemas.microsoft.com/office/drawing/2014/main" id="{00000000-0008-0000-2000-000086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19" name="92 CuadroTexto">
          <a:extLst>
            <a:ext uri="{FF2B5EF4-FFF2-40B4-BE49-F238E27FC236}">
              <a16:creationId xmlns:a16="http://schemas.microsoft.com/office/drawing/2014/main" id="{00000000-0008-0000-2000-000087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0" name="93 CuadroTexto">
          <a:extLst>
            <a:ext uri="{FF2B5EF4-FFF2-40B4-BE49-F238E27FC236}">
              <a16:creationId xmlns:a16="http://schemas.microsoft.com/office/drawing/2014/main" id="{00000000-0008-0000-2000-000088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1" name="94 CuadroTexto">
          <a:extLst>
            <a:ext uri="{FF2B5EF4-FFF2-40B4-BE49-F238E27FC236}">
              <a16:creationId xmlns:a16="http://schemas.microsoft.com/office/drawing/2014/main" id="{00000000-0008-0000-2000-000089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2" name="95 CuadroTexto">
          <a:extLst>
            <a:ext uri="{FF2B5EF4-FFF2-40B4-BE49-F238E27FC236}">
              <a16:creationId xmlns:a16="http://schemas.microsoft.com/office/drawing/2014/main" id="{00000000-0008-0000-2000-00008A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3" name="96 CuadroTexto">
          <a:extLst>
            <a:ext uri="{FF2B5EF4-FFF2-40B4-BE49-F238E27FC236}">
              <a16:creationId xmlns:a16="http://schemas.microsoft.com/office/drawing/2014/main" id="{00000000-0008-0000-2000-00008B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4" name="97 CuadroTexto">
          <a:extLst>
            <a:ext uri="{FF2B5EF4-FFF2-40B4-BE49-F238E27FC236}">
              <a16:creationId xmlns:a16="http://schemas.microsoft.com/office/drawing/2014/main" id="{00000000-0008-0000-2000-00008C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5" name="98 CuadroTexto">
          <a:extLst>
            <a:ext uri="{FF2B5EF4-FFF2-40B4-BE49-F238E27FC236}">
              <a16:creationId xmlns:a16="http://schemas.microsoft.com/office/drawing/2014/main" id="{00000000-0008-0000-2000-00008D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6" name="99 CuadroTexto">
          <a:extLst>
            <a:ext uri="{FF2B5EF4-FFF2-40B4-BE49-F238E27FC236}">
              <a16:creationId xmlns:a16="http://schemas.microsoft.com/office/drawing/2014/main" id="{00000000-0008-0000-2000-00008E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7" name="100 CuadroTexto">
          <a:extLst>
            <a:ext uri="{FF2B5EF4-FFF2-40B4-BE49-F238E27FC236}">
              <a16:creationId xmlns:a16="http://schemas.microsoft.com/office/drawing/2014/main" id="{00000000-0008-0000-2000-00008F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8" name="101 CuadroTexto">
          <a:extLst>
            <a:ext uri="{FF2B5EF4-FFF2-40B4-BE49-F238E27FC236}">
              <a16:creationId xmlns:a16="http://schemas.microsoft.com/office/drawing/2014/main" id="{00000000-0008-0000-2000-000090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729" name="118 CuadroTexto">
          <a:extLst>
            <a:ext uri="{FF2B5EF4-FFF2-40B4-BE49-F238E27FC236}">
              <a16:creationId xmlns:a16="http://schemas.microsoft.com/office/drawing/2014/main" id="{00000000-0008-0000-2000-00009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0" name="119 CuadroTexto">
          <a:extLst>
            <a:ext uri="{FF2B5EF4-FFF2-40B4-BE49-F238E27FC236}">
              <a16:creationId xmlns:a16="http://schemas.microsoft.com/office/drawing/2014/main" id="{00000000-0008-0000-2000-00009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1" name="120 CuadroTexto">
          <a:extLst>
            <a:ext uri="{FF2B5EF4-FFF2-40B4-BE49-F238E27FC236}">
              <a16:creationId xmlns:a16="http://schemas.microsoft.com/office/drawing/2014/main" id="{00000000-0008-0000-2000-00009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2" name="121 CuadroTexto">
          <a:extLst>
            <a:ext uri="{FF2B5EF4-FFF2-40B4-BE49-F238E27FC236}">
              <a16:creationId xmlns:a16="http://schemas.microsoft.com/office/drawing/2014/main" id="{00000000-0008-0000-2000-00009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3" name="122 CuadroTexto">
          <a:extLst>
            <a:ext uri="{FF2B5EF4-FFF2-40B4-BE49-F238E27FC236}">
              <a16:creationId xmlns:a16="http://schemas.microsoft.com/office/drawing/2014/main" id="{00000000-0008-0000-2000-00009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4" name="123 CuadroTexto">
          <a:extLst>
            <a:ext uri="{FF2B5EF4-FFF2-40B4-BE49-F238E27FC236}">
              <a16:creationId xmlns:a16="http://schemas.microsoft.com/office/drawing/2014/main" id="{00000000-0008-0000-2000-00009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5" name="124 CuadroTexto">
          <a:extLst>
            <a:ext uri="{FF2B5EF4-FFF2-40B4-BE49-F238E27FC236}">
              <a16:creationId xmlns:a16="http://schemas.microsoft.com/office/drawing/2014/main" id="{00000000-0008-0000-2000-00009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6" name="125 CuadroTexto">
          <a:extLst>
            <a:ext uri="{FF2B5EF4-FFF2-40B4-BE49-F238E27FC236}">
              <a16:creationId xmlns:a16="http://schemas.microsoft.com/office/drawing/2014/main" id="{00000000-0008-0000-2000-00009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7" name="143 CuadroTexto">
          <a:extLst>
            <a:ext uri="{FF2B5EF4-FFF2-40B4-BE49-F238E27FC236}">
              <a16:creationId xmlns:a16="http://schemas.microsoft.com/office/drawing/2014/main" id="{00000000-0008-0000-2000-00009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8" name="144 CuadroTexto">
          <a:extLst>
            <a:ext uri="{FF2B5EF4-FFF2-40B4-BE49-F238E27FC236}">
              <a16:creationId xmlns:a16="http://schemas.microsoft.com/office/drawing/2014/main" id="{00000000-0008-0000-2000-00009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9" name="145 CuadroTexto">
          <a:extLst>
            <a:ext uri="{FF2B5EF4-FFF2-40B4-BE49-F238E27FC236}">
              <a16:creationId xmlns:a16="http://schemas.microsoft.com/office/drawing/2014/main" id="{00000000-0008-0000-2000-00009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0" name="146 CuadroTexto">
          <a:extLst>
            <a:ext uri="{FF2B5EF4-FFF2-40B4-BE49-F238E27FC236}">
              <a16:creationId xmlns:a16="http://schemas.microsoft.com/office/drawing/2014/main" id="{00000000-0008-0000-2000-00009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1" name="147 CuadroTexto">
          <a:extLst>
            <a:ext uri="{FF2B5EF4-FFF2-40B4-BE49-F238E27FC236}">
              <a16:creationId xmlns:a16="http://schemas.microsoft.com/office/drawing/2014/main" id="{00000000-0008-0000-2000-00009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2" name="148 CuadroTexto">
          <a:extLst>
            <a:ext uri="{FF2B5EF4-FFF2-40B4-BE49-F238E27FC236}">
              <a16:creationId xmlns:a16="http://schemas.microsoft.com/office/drawing/2014/main" id="{00000000-0008-0000-2000-00009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3" name="149 CuadroTexto">
          <a:extLst>
            <a:ext uri="{FF2B5EF4-FFF2-40B4-BE49-F238E27FC236}">
              <a16:creationId xmlns:a16="http://schemas.microsoft.com/office/drawing/2014/main" id="{00000000-0008-0000-2000-00009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4" name="150 CuadroTexto">
          <a:extLst>
            <a:ext uri="{FF2B5EF4-FFF2-40B4-BE49-F238E27FC236}">
              <a16:creationId xmlns:a16="http://schemas.microsoft.com/office/drawing/2014/main" id="{00000000-0008-0000-2000-0000A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5" name="151 CuadroTexto">
          <a:extLst>
            <a:ext uri="{FF2B5EF4-FFF2-40B4-BE49-F238E27FC236}">
              <a16:creationId xmlns:a16="http://schemas.microsoft.com/office/drawing/2014/main" id="{00000000-0008-0000-2000-0000A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6" name="152 CuadroTexto">
          <a:extLst>
            <a:ext uri="{FF2B5EF4-FFF2-40B4-BE49-F238E27FC236}">
              <a16:creationId xmlns:a16="http://schemas.microsoft.com/office/drawing/2014/main" id="{00000000-0008-0000-2000-0000A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7" name="153 CuadroTexto">
          <a:extLst>
            <a:ext uri="{FF2B5EF4-FFF2-40B4-BE49-F238E27FC236}">
              <a16:creationId xmlns:a16="http://schemas.microsoft.com/office/drawing/2014/main" id="{00000000-0008-0000-2000-0000A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8" name="154 CuadroTexto">
          <a:extLst>
            <a:ext uri="{FF2B5EF4-FFF2-40B4-BE49-F238E27FC236}">
              <a16:creationId xmlns:a16="http://schemas.microsoft.com/office/drawing/2014/main" id="{00000000-0008-0000-2000-0000A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9" name="155 CuadroTexto">
          <a:extLst>
            <a:ext uri="{FF2B5EF4-FFF2-40B4-BE49-F238E27FC236}">
              <a16:creationId xmlns:a16="http://schemas.microsoft.com/office/drawing/2014/main" id="{00000000-0008-0000-2000-0000A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0" name="156 CuadroTexto">
          <a:extLst>
            <a:ext uri="{FF2B5EF4-FFF2-40B4-BE49-F238E27FC236}">
              <a16:creationId xmlns:a16="http://schemas.microsoft.com/office/drawing/2014/main" id="{00000000-0008-0000-2000-0000A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1" name="157 CuadroTexto">
          <a:extLst>
            <a:ext uri="{FF2B5EF4-FFF2-40B4-BE49-F238E27FC236}">
              <a16:creationId xmlns:a16="http://schemas.microsoft.com/office/drawing/2014/main" id="{00000000-0008-0000-2000-0000A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2" name="158 CuadroTexto">
          <a:extLst>
            <a:ext uri="{FF2B5EF4-FFF2-40B4-BE49-F238E27FC236}">
              <a16:creationId xmlns:a16="http://schemas.microsoft.com/office/drawing/2014/main" id="{00000000-0008-0000-2000-0000A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3" name="159 CuadroTexto">
          <a:extLst>
            <a:ext uri="{FF2B5EF4-FFF2-40B4-BE49-F238E27FC236}">
              <a16:creationId xmlns:a16="http://schemas.microsoft.com/office/drawing/2014/main" id="{00000000-0008-0000-2000-0000A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4" name="160 CuadroTexto">
          <a:extLst>
            <a:ext uri="{FF2B5EF4-FFF2-40B4-BE49-F238E27FC236}">
              <a16:creationId xmlns:a16="http://schemas.microsoft.com/office/drawing/2014/main" id="{00000000-0008-0000-2000-0000A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5" name="161 CuadroTexto">
          <a:extLst>
            <a:ext uri="{FF2B5EF4-FFF2-40B4-BE49-F238E27FC236}">
              <a16:creationId xmlns:a16="http://schemas.microsoft.com/office/drawing/2014/main" id="{00000000-0008-0000-2000-0000A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6" name="162 CuadroTexto">
          <a:extLst>
            <a:ext uri="{FF2B5EF4-FFF2-40B4-BE49-F238E27FC236}">
              <a16:creationId xmlns:a16="http://schemas.microsoft.com/office/drawing/2014/main" id="{00000000-0008-0000-2000-0000A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7" name="163 CuadroTexto">
          <a:extLst>
            <a:ext uri="{FF2B5EF4-FFF2-40B4-BE49-F238E27FC236}">
              <a16:creationId xmlns:a16="http://schemas.microsoft.com/office/drawing/2014/main" id="{00000000-0008-0000-2000-0000A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8" name="164 CuadroTexto">
          <a:extLst>
            <a:ext uri="{FF2B5EF4-FFF2-40B4-BE49-F238E27FC236}">
              <a16:creationId xmlns:a16="http://schemas.microsoft.com/office/drawing/2014/main" id="{00000000-0008-0000-2000-0000A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9" name="165 CuadroTexto">
          <a:extLst>
            <a:ext uri="{FF2B5EF4-FFF2-40B4-BE49-F238E27FC236}">
              <a16:creationId xmlns:a16="http://schemas.microsoft.com/office/drawing/2014/main" id="{00000000-0008-0000-2000-0000A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0" name="166 CuadroTexto">
          <a:extLst>
            <a:ext uri="{FF2B5EF4-FFF2-40B4-BE49-F238E27FC236}">
              <a16:creationId xmlns:a16="http://schemas.microsoft.com/office/drawing/2014/main" id="{00000000-0008-0000-2000-0000B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1" name="167 CuadroTexto">
          <a:extLst>
            <a:ext uri="{FF2B5EF4-FFF2-40B4-BE49-F238E27FC236}">
              <a16:creationId xmlns:a16="http://schemas.microsoft.com/office/drawing/2014/main" id="{00000000-0008-0000-2000-0000B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2" name="168 CuadroTexto">
          <a:extLst>
            <a:ext uri="{FF2B5EF4-FFF2-40B4-BE49-F238E27FC236}">
              <a16:creationId xmlns:a16="http://schemas.microsoft.com/office/drawing/2014/main" id="{00000000-0008-0000-2000-0000B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3" name="169 CuadroTexto">
          <a:extLst>
            <a:ext uri="{FF2B5EF4-FFF2-40B4-BE49-F238E27FC236}">
              <a16:creationId xmlns:a16="http://schemas.microsoft.com/office/drawing/2014/main" id="{00000000-0008-0000-2000-0000B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4" name="170 CuadroTexto">
          <a:extLst>
            <a:ext uri="{FF2B5EF4-FFF2-40B4-BE49-F238E27FC236}">
              <a16:creationId xmlns:a16="http://schemas.microsoft.com/office/drawing/2014/main" id="{00000000-0008-0000-2000-0000B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5" name="171 CuadroTexto">
          <a:extLst>
            <a:ext uri="{FF2B5EF4-FFF2-40B4-BE49-F238E27FC236}">
              <a16:creationId xmlns:a16="http://schemas.microsoft.com/office/drawing/2014/main" id="{00000000-0008-0000-2000-0000B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6" name="172 CuadroTexto">
          <a:extLst>
            <a:ext uri="{FF2B5EF4-FFF2-40B4-BE49-F238E27FC236}">
              <a16:creationId xmlns:a16="http://schemas.microsoft.com/office/drawing/2014/main" id="{00000000-0008-0000-2000-0000B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7" name="173 CuadroTexto">
          <a:extLst>
            <a:ext uri="{FF2B5EF4-FFF2-40B4-BE49-F238E27FC236}">
              <a16:creationId xmlns:a16="http://schemas.microsoft.com/office/drawing/2014/main" id="{00000000-0008-0000-2000-0000B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8" name="174 CuadroTexto">
          <a:extLst>
            <a:ext uri="{FF2B5EF4-FFF2-40B4-BE49-F238E27FC236}">
              <a16:creationId xmlns:a16="http://schemas.microsoft.com/office/drawing/2014/main" id="{00000000-0008-0000-2000-0000B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9" name="175 CuadroTexto">
          <a:extLst>
            <a:ext uri="{FF2B5EF4-FFF2-40B4-BE49-F238E27FC236}">
              <a16:creationId xmlns:a16="http://schemas.microsoft.com/office/drawing/2014/main" id="{00000000-0008-0000-2000-0000B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0" name="176 CuadroTexto">
          <a:extLst>
            <a:ext uri="{FF2B5EF4-FFF2-40B4-BE49-F238E27FC236}">
              <a16:creationId xmlns:a16="http://schemas.microsoft.com/office/drawing/2014/main" id="{00000000-0008-0000-2000-0000B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1" name="177 CuadroTexto">
          <a:extLst>
            <a:ext uri="{FF2B5EF4-FFF2-40B4-BE49-F238E27FC236}">
              <a16:creationId xmlns:a16="http://schemas.microsoft.com/office/drawing/2014/main" id="{00000000-0008-0000-2000-0000B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2" name="178 CuadroTexto">
          <a:extLst>
            <a:ext uri="{FF2B5EF4-FFF2-40B4-BE49-F238E27FC236}">
              <a16:creationId xmlns:a16="http://schemas.microsoft.com/office/drawing/2014/main" id="{00000000-0008-0000-2000-0000B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3" name="179 CuadroTexto">
          <a:extLst>
            <a:ext uri="{FF2B5EF4-FFF2-40B4-BE49-F238E27FC236}">
              <a16:creationId xmlns:a16="http://schemas.microsoft.com/office/drawing/2014/main" id="{00000000-0008-0000-2000-0000B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4" name="180 CuadroTexto">
          <a:extLst>
            <a:ext uri="{FF2B5EF4-FFF2-40B4-BE49-F238E27FC236}">
              <a16:creationId xmlns:a16="http://schemas.microsoft.com/office/drawing/2014/main" id="{00000000-0008-0000-2000-0000B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5" name="181 CuadroTexto">
          <a:extLst>
            <a:ext uri="{FF2B5EF4-FFF2-40B4-BE49-F238E27FC236}">
              <a16:creationId xmlns:a16="http://schemas.microsoft.com/office/drawing/2014/main" id="{00000000-0008-0000-2000-0000B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6" name="182 CuadroTexto">
          <a:extLst>
            <a:ext uri="{FF2B5EF4-FFF2-40B4-BE49-F238E27FC236}">
              <a16:creationId xmlns:a16="http://schemas.microsoft.com/office/drawing/2014/main" id="{00000000-0008-0000-2000-0000C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7" name="183 CuadroTexto">
          <a:extLst>
            <a:ext uri="{FF2B5EF4-FFF2-40B4-BE49-F238E27FC236}">
              <a16:creationId xmlns:a16="http://schemas.microsoft.com/office/drawing/2014/main" id="{00000000-0008-0000-2000-0000C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8" name="184 CuadroTexto">
          <a:extLst>
            <a:ext uri="{FF2B5EF4-FFF2-40B4-BE49-F238E27FC236}">
              <a16:creationId xmlns:a16="http://schemas.microsoft.com/office/drawing/2014/main" id="{00000000-0008-0000-2000-0000C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9" name="185 CuadroTexto">
          <a:extLst>
            <a:ext uri="{FF2B5EF4-FFF2-40B4-BE49-F238E27FC236}">
              <a16:creationId xmlns:a16="http://schemas.microsoft.com/office/drawing/2014/main" id="{00000000-0008-0000-2000-0000C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0" name="186 CuadroTexto">
          <a:extLst>
            <a:ext uri="{FF2B5EF4-FFF2-40B4-BE49-F238E27FC236}">
              <a16:creationId xmlns:a16="http://schemas.microsoft.com/office/drawing/2014/main" id="{00000000-0008-0000-2000-0000C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1" name="187 CuadroTexto">
          <a:extLst>
            <a:ext uri="{FF2B5EF4-FFF2-40B4-BE49-F238E27FC236}">
              <a16:creationId xmlns:a16="http://schemas.microsoft.com/office/drawing/2014/main" id="{00000000-0008-0000-2000-0000C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2" name="188 CuadroTexto">
          <a:extLst>
            <a:ext uri="{FF2B5EF4-FFF2-40B4-BE49-F238E27FC236}">
              <a16:creationId xmlns:a16="http://schemas.microsoft.com/office/drawing/2014/main" id="{00000000-0008-0000-2000-0000C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3" name="189 CuadroTexto">
          <a:extLst>
            <a:ext uri="{FF2B5EF4-FFF2-40B4-BE49-F238E27FC236}">
              <a16:creationId xmlns:a16="http://schemas.microsoft.com/office/drawing/2014/main" id="{00000000-0008-0000-2000-0000C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4" name="190 CuadroTexto">
          <a:extLst>
            <a:ext uri="{FF2B5EF4-FFF2-40B4-BE49-F238E27FC236}">
              <a16:creationId xmlns:a16="http://schemas.microsoft.com/office/drawing/2014/main" id="{00000000-0008-0000-2000-0000C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5" name="191 CuadroTexto">
          <a:extLst>
            <a:ext uri="{FF2B5EF4-FFF2-40B4-BE49-F238E27FC236}">
              <a16:creationId xmlns:a16="http://schemas.microsoft.com/office/drawing/2014/main" id="{00000000-0008-0000-2000-0000C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6" name="192 CuadroTexto">
          <a:extLst>
            <a:ext uri="{FF2B5EF4-FFF2-40B4-BE49-F238E27FC236}">
              <a16:creationId xmlns:a16="http://schemas.microsoft.com/office/drawing/2014/main" id="{00000000-0008-0000-2000-0000C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7" name="193 CuadroTexto">
          <a:extLst>
            <a:ext uri="{FF2B5EF4-FFF2-40B4-BE49-F238E27FC236}">
              <a16:creationId xmlns:a16="http://schemas.microsoft.com/office/drawing/2014/main" id="{00000000-0008-0000-2000-0000C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8" name="194 CuadroTexto">
          <a:extLst>
            <a:ext uri="{FF2B5EF4-FFF2-40B4-BE49-F238E27FC236}">
              <a16:creationId xmlns:a16="http://schemas.microsoft.com/office/drawing/2014/main" id="{00000000-0008-0000-2000-0000C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9" name="195 CuadroTexto">
          <a:extLst>
            <a:ext uri="{FF2B5EF4-FFF2-40B4-BE49-F238E27FC236}">
              <a16:creationId xmlns:a16="http://schemas.microsoft.com/office/drawing/2014/main" id="{00000000-0008-0000-2000-0000C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0" name="196 CuadroTexto">
          <a:extLst>
            <a:ext uri="{FF2B5EF4-FFF2-40B4-BE49-F238E27FC236}">
              <a16:creationId xmlns:a16="http://schemas.microsoft.com/office/drawing/2014/main" id="{00000000-0008-0000-2000-0000C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1" name="197 CuadroTexto">
          <a:extLst>
            <a:ext uri="{FF2B5EF4-FFF2-40B4-BE49-F238E27FC236}">
              <a16:creationId xmlns:a16="http://schemas.microsoft.com/office/drawing/2014/main" id="{00000000-0008-0000-2000-0000C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2" name="198 CuadroTexto">
          <a:extLst>
            <a:ext uri="{FF2B5EF4-FFF2-40B4-BE49-F238E27FC236}">
              <a16:creationId xmlns:a16="http://schemas.microsoft.com/office/drawing/2014/main" id="{00000000-0008-0000-2000-0000D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3" name="199 CuadroTexto">
          <a:extLst>
            <a:ext uri="{FF2B5EF4-FFF2-40B4-BE49-F238E27FC236}">
              <a16:creationId xmlns:a16="http://schemas.microsoft.com/office/drawing/2014/main" id="{00000000-0008-0000-2000-0000D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4" name="200 CuadroTexto">
          <a:extLst>
            <a:ext uri="{FF2B5EF4-FFF2-40B4-BE49-F238E27FC236}">
              <a16:creationId xmlns:a16="http://schemas.microsoft.com/office/drawing/2014/main" id="{00000000-0008-0000-2000-0000D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5" name="201 CuadroTexto">
          <a:extLst>
            <a:ext uri="{FF2B5EF4-FFF2-40B4-BE49-F238E27FC236}">
              <a16:creationId xmlns:a16="http://schemas.microsoft.com/office/drawing/2014/main" id="{00000000-0008-0000-2000-0000D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6" name="202 CuadroTexto">
          <a:extLst>
            <a:ext uri="{FF2B5EF4-FFF2-40B4-BE49-F238E27FC236}">
              <a16:creationId xmlns:a16="http://schemas.microsoft.com/office/drawing/2014/main" id="{00000000-0008-0000-2000-0000D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7" name="203 CuadroTexto">
          <a:extLst>
            <a:ext uri="{FF2B5EF4-FFF2-40B4-BE49-F238E27FC236}">
              <a16:creationId xmlns:a16="http://schemas.microsoft.com/office/drawing/2014/main" id="{00000000-0008-0000-2000-0000D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8" name="204 CuadroTexto">
          <a:extLst>
            <a:ext uri="{FF2B5EF4-FFF2-40B4-BE49-F238E27FC236}">
              <a16:creationId xmlns:a16="http://schemas.microsoft.com/office/drawing/2014/main" id="{00000000-0008-0000-2000-0000D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9" name="205 CuadroTexto">
          <a:extLst>
            <a:ext uri="{FF2B5EF4-FFF2-40B4-BE49-F238E27FC236}">
              <a16:creationId xmlns:a16="http://schemas.microsoft.com/office/drawing/2014/main" id="{00000000-0008-0000-2000-0000D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0" name="206 CuadroTexto">
          <a:extLst>
            <a:ext uri="{FF2B5EF4-FFF2-40B4-BE49-F238E27FC236}">
              <a16:creationId xmlns:a16="http://schemas.microsoft.com/office/drawing/2014/main" id="{00000000-0008-0000-2000-0000D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1" name="207 CuadroTexto">
          <a:extLst>
            <a:ext uri="{FF2B5EF4-FFF2-40B4-BE49-F238E27FC236}">
              <a16:creationId xmlns:a16="http://schemas.microsoft.com/office/drawing/2014/main" id="{00000000-0008-0000-2000-0000D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2" name="208 CuadroTexto">
          <a:extLst>
            <a:ext uri="{FF2B5EF4-FFF2-40B4-BE49-F238E27FC236}">
              <a16:creationId xmlns:a16="http://schemas.microsoft.com/office/drawing/2014/main" id="{00000000-0008-0000-2000-0000D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3" name="209 CuadroTexto">
          <a:extLst>
            <a:ext uri="{FF2B5EF4-FFF2-40B4-BE49-F238E27FC236}">
              <a16:creationId xmlns:a16="http://schemas.microsoft.com/office/drawing/2014/main" id="{00000000-0008-0000-2000-0000D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4" name="210 CuadroTexto">
          <a:extLst>
            <a:ext uri="{FF2B5EF4-FFF2-40B4-BE49-F238E27FC236}">
              <a16:creationId xmlns:a16="http://schemas.microsoft.com/office/drawing/2014/main" id="{00000000-0008-0000-2000-0000D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5" name="211 CuadroTexto">
          <a:extLst>
            <a:ext uri="{FF2B5EF4-FFF2-40B4-BE49-F238E27FC236}">
              <a16:creationId xmlns:a16="http://schemas.microsoft.com/office/drawing/2014/main" id="{00000000-0008-0000-2000-0000D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6" name="212 CuadroTexto">
          <a:extLst>
            <a:ext uri="{FF2B5EF4-FFF2-40B4-BE49-F238E27FC236}">
              <a16:creationId xmlns:a16="http://schemas.microsoft.com/office/drawing/2014/main" id="{00000000-0008-0000-2000-0000D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7" name="213 CuadroTexto">
          <a:extLst>
            <a:ext uri="{FF2B5EF4-FFF2-40B4-BE49-F238E27FC236}">
              <a16:creationId xmlns:a16="http://schemas.microsoft.com/office/drawing/2014/main" id="{00000000-0008-0000-2000-0000D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8" name="214 CuadroTexto">
          <a:extLst>
            <a:ext uri="{FF2B5EF4-FFF2-40B4-BE49-F238E27FC236}">
              <a16:creationId xmlns:a16="http://schemas.microsoft.com/office/drawing/2014/main" id="{00000000-0008-0000-2000-0000E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9" name="215 CuadroTexto">
          <a:extLst>
            <a:ext uri="{FF2B5EF4-FFF2-40B4-BE49-F238E27FC236}">
              <a16:creationId xmlns:a16="http://schemas.microsoft.com/office/drawing/2014/main" id="{00000000-0008-0000-2000-0000E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0" name="216 CuadroTexto">
          <a:extLst>
            <a:ext uri="{FF2B5EF4-FFF2-40B4-BE49-F238E27FC236}">
              <a16:creationId xmlns:a16="http://schemas.microsoft.com/office/drawing/2014/main" id="{00000000-0008-0000-2000-0000E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1" name="217 CuadroTexto">
          <a:extLst>
            <a:ext uri="{FF2B5EF4-FFF2-40B4-BE49-F238E27FC236}">
              <a16:creationId xmlns:a16="http://schemas.microsoft.com/office/drawing/2014/main" id="{00000000-0008-0000-2000-0000E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2" name="218 CuadroTexto">
          <a:extLst>
            <a:ext uri="{FF2B5EF4-FFF2-40B4-BE49-F238E27FC236}">
              <a16:creationId xmlns:a16="http://schemas.microsoft.com/office/drawing/2014/main" id="{00000000-0008-0000-2000-0000E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3" name="219 CuadroTexto">
          <a:extLst>
            <a:ext uri="{FF2B5EF4-FFF2-40B4-BE49-F238E27FC236}">
              <a16:creationId xmlns:a16="http://schemas.microsoft.com/office/drawing/2014/main" id="{00000000-0008-0000-2000-0000E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4" name="220 CuadroTexto">
          <a:extLst>
            <a:ext uri="{FF2B5EF4-FFF2-40B4-BE49-F238E27FC236}">
              <a16:creationId xmlns:a16="http://schemas.microsoft.com/office/drawing/2014/main" id="{00000000-0008-0000-2000-0000E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5" name="221 CuadroTexto">
          <a:extLst>
            <a:ext uri="{FF2B5EF4-FFF2-40B4-BE49-F238E27FC236}">
              <a16:creationId xmlns:a16="http://schemas.microsoft.com/office/drawing/2014/main" id="{00000000-0008-0000-2000-0000E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6" name="222 CuadroTexto">
          <a:extLst>
            <a:ext uri="{FF2B5EF4-FFF2-40B4-BE49-F238E27FC236}">
              <a16:creationId xmlns:a16="http://schemas.microsoft.com/office/drawing/2014/main" id="{00000000-0008-0000-2000-0000E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7" name="223 CuadroTexto">
          <a:extLst>
            <a:ext uri="{FF2B5EF4-FFF2-40B4-BE49-F238E27FC236}">
              <a16:creationId xmlns:a16="http://schemas.microsoft.com/office/drawing/2014/main" id="{00000000-0008-0000-2000-0000E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8" name="224 CuadroTexto">
          <a:extLst>
            <a:ext uri="{FF2B5EF4-FFF2-40B4-BE49-F238E27FC236}">
              <a16:creationId xmlns:a16="http://schemas.microsoft.com/office/drawing/2014/main" id="{00000000-0008-0000-2000-0000E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9" name="225 CuadroTexto">
          <a:extLst>
            <a:ext uri="{FF2B5EF4-FFF2-40B4-BE49-F238E27FC236}">
              <a16:creationId xmlns:a16="http://schemas.microsoft.com/office/drawing/2014/main" id="{00000000-0008-0000-2000-0000E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0" name="226 CuadroTexto">
          <a:extLst>
            <a:ext uri="{FF2B5EF4-FFF2-40B4-BE49-F238E27FC236}">
              <a16:creationId xmlns:a16="http://schemas.microsoft.com/office/drawing/2014/main" id="{00000000-0008-0000-2000-0000E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1" name="227 CuadroTexto">
          <a:extLst>
            <a:ext uri="{FF2B5EF4-FFF2-40B4-BE49-F238E27FC236}">
              <a16:creationId xmlns:a16="http://schemas.microsoft.com/office/drawing/2014/main" id="{00000000-0008-0000-2000-0000E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2" name="228 CuadroTexto">
          <a:extLst>
            <a:ext uri="{FF2B5EF4-FFF2-40B4-BE49-F238E27FC236}">
              <a16:creationId xmlns:a16="http://schemas.microsoft.com/office/drawing/2014/main" id="{00000000-0008-0000-2000-0000E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3" name="229 CuadroTexto">
          <a:extLst>
            <a:ext uri="{FF2B5EF4-FFF2-40B4-BE49-F238E27FC236}">
              <a16:creationId xmlns:a16="http://schemas.microsoft.com/office/drawing/2014/main" id="{00000000-0008-0000-2000-0000E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4" name="230 CuadroTexto">
          <a:extLst>
            <a:ext uri="{FF2B5EF4-FFF2-40B4-BE49-F238E27FC236}">
              <a16:creationId xmlns:a16="http://schemas.microsoft.com/office/drawing/2014/main" id="{00000000-0008-0000-2000-0000F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5" name="231 CuadroTexto">
          <a:extLst>
            <a:ext uri="{FF2B5EF4-FFF2-40B4-BE49-F238E27FC236}">
              <a16:creationId xmlns:a16="http://schemas.microsoft.com/office/drawing/2014/main" id="{00000000-0008-0000-2000-0000F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6" name="232 CuadroTexto">
          <a:extLst>
            <a:ext uri="{FF2B5EF4-FFF2-40B4-BE49-F238E27FC236}">
              <a16:creationId xmlns:a16="http://schemas.microsoft.com/office/drawing/2014/main" id="{00000000-0008-0000-2000-0000F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7" name="233 CuadroTexto">
          <a:extLst>
            <a:ext uri="{FF2B5EF4-FFF2-40B4-BE49-F238E27FC236}">
              <a16:creationId xmlns:a16="http://schemas.microsoft.com/office/drawing/2014/main" id="{00000000-0008-0000-2000-0000F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8" name="234 CuadroTexto">
          <a:extLst>
            <a:ext uri="{FF2B5EF4-FFF2-40B4-BE49-F238E27FC236}">
              <a16:creationId xmlns:a16="http://schemas.microsoft.com/office/drawing/2014/main" id="{00000000-0008-0000-2000-0000F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9" name="235 CuadroTexto">
          <a:extLst>
            <a:ext uri="{FF2B5EF4-FFF2-40B4-BE49-F238E27FC236}">
              <a16:creationId xmlns:a16="http://schemas.microsoft.com/office/drawing/2014/main" id="{00000000-0008-0000-2000-0000F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0" name="236 CuadroTexto">
          <a:extLst>
            <a:ext uri="{FF2B5EF4-FFF2-40B4-BE49-F238E27FC236}">
              <a16:creationId xmlns:a16="http://schemas.microsoft.com/office/drawing/2014/main" id="{00000000-0008-0000-2000-0000F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1" name="237 CuadroTexto">
          <a:extLst>
            <a:ext uri="{FF2B5EF4-FFF2-40B4-BE49-F238E27FC236}">
              <a16:creationId xmlns:a16="http://schemas.microsoft.com/office/drawing/2014/main" id="{00000000-0008-0000-2000-0000F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2" name="238 CuadroTexto">
          <a:extLst>
            <a:ext uri="{FF2B5EF4-FFF2-40B4-BE49-F238E27FC236}">
              <a16:creationId xmlns:a16="http://schemas.microsoft.com/office/drawing/2014/main" id="{00000000-0008-0000-2000-0000F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3" name="239 CuadroTexto">
          <a:extLst>
            <a:ext uri="{FF2B5EF4-FFF2-40B4-BE49-F238E27FC236}">
              <a16:creationId xmlns:a16="http://schemas.microsoft.com/office/drawing/2014/main" id="{00000000-0008-0000-2000-0000F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4" name="240 CuadroTexto">
          <a:extLst>
            <a:ext uri="{FF2B5EF4-FFF2-40B4-BE49-F238E27FC236}">
              <a16:creationId xmlns:a16="http://schemas.microsoft.com/office/drawing/2014/main" id="{00000000-0008-0000-2000-0000F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5" name="241 CuadroTexto">
          <a:extLst>
            <a:ext uri="{FF2B5EF4-FFF2-40B4-BE49-F238E27FC236}">
              <a16:creationId xmlns:a16="http://schemas.microsoft.com/office/drawing/2014/main" id="{00000000-0008-0000-2000-0000F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6" name="242 CuadroTexto">
          <a:extLst>
            <a:ext uri="{FF2B5EF4-FFF2-40B4-BE49-F238E27FC236}">
              <a16:creationId xmlns:a16="http://schemas.microsoft.com/office/drawing/2014/main" id="{00000000-0008-0000-2000-0000F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7" name="243 CuadroTexto">
          <a:extLst>
            <a:ext uri="{FF2B5EF4-FFF2-40B4-BE49-F238E27FC236}">
              <a16:creationId xmlns:a16="http://schemas.microsoft.com/office/drawing/2014/main" id="{00000000-0008-0000-2000-0000F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8" name="244 CuadroTexto">
          <a:extLst>
            <a:ext uri="{FF2B5EF4-FFF2-40B4-BE49-F238E27FC236}">
              <a16:creationId xmlns:a16="http://schemas.microsoft.com/office/drawing/2014/main" id="{00000000-0008-0000-2000-0000F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9" name="245 CuadroTexto">
          <a:extLst>
            <a:ext uri="{FF2B5EF4-FFF2-40B4-BE49-F238E27FC236}">
              <a16:creationId xmlns:a16="http://schemas.microsoft.com/office/drawing/2014/main" id="{00000000-0008-0000-2000-0000F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0" name="246 CuadroTexto">
          <a:extLst>
            <a:ext uri="{FF2B5EF4-FFF2-40B4-BE49-F238E27FC236}">
              <a16:creationId xmlns:a16="http://schemas.microsoft.com/office/drawing/2014/main" id="{00000000-0008-0000-2000-00000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1" name="247 CuadroTexto">
          <a:extLst>
            <a:ext uri="{FF2B5EF4-FFF2-40B4-BE49-F238E27FC236}">
              <a16:creationId xmlns:a16="http://schemas.microsoft.com/office/drawing/2014/main" id="{00000000-0008-0000-2000-00000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2" name="248 CuadroTexto">
          <a:extLst>
            <a:ext uri="{FF2B5EF4-FFF2-40B4-BE49-F238E27FC236}">
              <a16:creationId xmlns:a16="http://schemas.microsoft.com/office/drawing/2014/main" id="{00000000-0008-0000-2000-00000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3" name="249 CuadroTexto">
          <a:extLst>
            <a:ext uri="{FF2B5EF4-FFF2-40B4-BE49-F238E27FC236}">
              <a16:creationId xmlns:a16="http://schemas.microsoft.com/office/drawing/2014/main" id="{00000000-0008-0000-2000-00000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4" name="250 CuadroTexto">
          <a:extLst>
            <a:ext uri="{FF2B5EF4-FFF2-40B4-BE49-F238E27FC236}">
              <a16:creationId xmlns:a16="http://schemas.microsoft.com/office/drawing/2014/main" id="{00000000-0008-0000-2000-00000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5" name="251 CuadroTexto">
          <a:extLst>
            <a:ext uri="{FF2B5EF4-FFF2-40B4-BE49-F238E27FC236}">
              <a16:creationId xmlns:a16="http://schemas.microsoft.com/office/drawing/2014/main" id="{00000000-0008-0000-2000-00000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6" name="252 CuadroTexto">
          <a:extLst>
            <a:ext uri="{FF2B5EF4-FFF2-40B4-BE49-F238E27FC236}">
              <a16:creationId xmlns:a16="http://schemas.microsoft.com/office/drawing/2014/main" id="{00000000-0008-0000-2000-00000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7" name="253 CuadroTexto">
          <a:extLst>
            <a:ext uri="{FF2B5EF4-FFF2-40B4-BE49-F238E27FC236}">
              <a16:creationId xmlns:a16="http://schemas.microsoft.com/office/drawing/2014/main" id="{00000000-0008-0000-2000-00000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8" name="254 CuadroTexto">
          <a:extLst>
            <a:ext uri="{FF2B5EF4-FFF2-40B4-BE49-F238E27FC236}">
              <a16:creationId xmlns:a16="http://schemas.microsoft.com/office/drawing/2014/main" id="{00000000-0008-0000-2000-00000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9" name="255 CuadroTexto">
          <a:extLst>
            <a:ext uri="{FF2B5EF4-FFF2-40B4-BE49-F238E27FC236}">
              <a16:creationId xmlns:a16="http://schemas.microsoft.com/office/drawing/2014/main" id="{00000000-0008-0000-2000-00000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0" name="256 CuadroTexto">
          <a:extLst>
            <a:ext uri="{FF2B5EF4-FFF2-40B4-BE49-F238E27FC236}">
              <a16:creationId xmlns:a16="http://schemas.microsoft.com/office/drawing/2014/main" id="{00000000-0008-0000-2000-00000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1" name="257 CuadroTexto">
          <a:extLst>
            <a:ext uri="{FF2B5EF4-FFF2-40B4-BE49-F238E27FC236}">
              <a16:creationId xmlns:a16="http://schemas.microsoft.com/office/drawing/2014/main" id="{00000000-0008-0000-2000-00000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2" name="258 CuadroTexto">
          <a:extLst>
            <a:ext uri="{FF2B5EF4-FFF2-40B4-BE49-F238E27FC236}">
              <a16:creationId xmlns:a16="http://schemas.microsoft.com/office/drawing/2014/main" id="{00000000-0008-0000-2000-00000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3" name="259 CuadroTexto">
          <a:extLst>
            <a:ext uri="{FF2B5EF4-FFF2-40B4-BE49-F238E27FC236}">
              <a16:creationId xmlns:a16="http://schemas.microsoft.com/office/drawing/2014/main" id="{00000000-0008-0000-2000-00000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4" name="260 CuadroTexto">
          <a:extLst>
            <a:ext uri="{FF2B5EF4-FFF2-40B4-BE49-F238E27FC236}">
              <a16:creationId xmlns:a16="http://schemas.microsoft.com/office/drawing/2014/main" id="{00000000-0008-0000-2000-00000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5" name="261 CuadroTexto">
          <a:extLst>
            <a:ext uri="{FF2B5EF4-FFF2-40B4-BE49-F238E27FC236}">
              <a16:creationId xmlns:a16="http://schemas.microsoft.com/office/drawing/2014/main" id="{00000000-0008-0000-2000-00000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6" name="262 CuadroTexto">
          <a:extLst>
            <a:ext uri="{FF2B5EF4-FFF2-40B4-BE49-F238E27FC236}">
              <a16:creationId xmlns:a16="http://schemas.microsoft.com/office/drawing/2014/main" id="{00000000-0008-0000-2000-00001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7" name="263 CuadroTexto">
          <a:extLst>
            <a:ext uri="{FF2B5EF4-FFF2-40B4-BE49-F238E27FC236}">
              <a16:creationId xmlns:a16="http://schemas.microsoft.com/office/drawing/2014/main" id="{00000000-0008-0000-2000-00001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8" name="264 CuadroTexto">
          <a:extLst>
            <a:ext uri="{FF2B5EF4-FFF2-40B4-BE49-F238E27FC236}">
              <a16:creationId xmlns:a16="http://schemas.microsoft.com/office/drawing/2014/main" id="{00000000-0008-0000-2000-00001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9" name="265 CuadroTexto">
          <a:extLst>
            <a:ext uri="{FF2B5EF4-FFF2-40B4-BE49-F238E27FC236}">
              <a16:creationId xmlns:a16="http://schemas.microsoft.com/office/drawing/2014/main" id="{00000000-0008-0000-2000-00001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60" name="266 CuadroTexto">
          <a:extLst>
            <a:ext uri="{FF2B5EF4-FFF2-40B4-BE49-F238E27FC236}">
              <a16:creationId xmlns:a16="http://schemas.microsoft.com/office/drawing/2014/main" id="{00000000-0008-0000-2000-00001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61" name="267 CuadroTexto">
          <a:extLst>
            <a:ext uri="{FF2B5EF4-FFF2-40B4-BE49-F238E27FC236}">
              <a16:creationId xmlns:a16="http://schemas.microsoft.com/office/drawing/2014/main" id="{00000000-0008-0000-2000-00001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862" name="268 CuadroTexto">
          <a:extLst>
            <a:ext uri="{FF2B5EF4-FFF2-40B4-BE49-F238E27FC236}">
              <a16:creationId xmlns:a16="http://schemas.microsoft.com/office/drawing/2014/main" id="{00000000-0008-0000-2000-000016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3" name="269 CuadroTexto">
          <a:extLst>
            <a:ext uri="{FF2B5EF4-FFF2-40B4-BE49-F238E27FC236}">
              <a16:creationId xmlns:a16="http://schemas.microsoft.com/office/drawing/2014/main" id="{00000000-0008-0000-2000-000017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4" name="270 CuadroTexto">
          <a:extLst>
            <a:ext uri="{FF2B5EF4-FFF2-40B4-BE49-F238E27FC236}">
              <a16:creationId xmlns:a16="http://schemas.microsoft.com/office/drawing/2014/main" id="{00000000-0008-0000-2000-000018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5" name="271 CuadroTexto">
          <a:extLst>
            <a:ext uri="{FF2B5EF4-FFF2-40B4-BE49-F238E27FC236}">
              <a16:creationId xmlns:a16="http://schemas.microsoft.com/office/drawing/2014/main" id="{00000000-0008-0000-2000-000019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6" name="272 CuadroTexto">
          <a:extLst>
            <a:ext uri="{FF2B5EF4-FFF2-40B4-BE49-F238E27FC236}">
              <a16:creationId xmlns:a16="http://schemas.microsoft.com/office/drawing/2014/main" id="{00000000-0008-0000-2000-00001A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7" name="273 CuadroTexto">
          <a:extLst>
            <a:ext uri="{FF2B5EF4-FFF2-40B4-BE49-F238E27FC236}">
              <a16:creationId xmlns:a16="http://schemas.microsoft.com/office/drawing/2014/main" id="{00000000-0008-0000-2000-00001B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8" name="274 CuadroTexto">
          <a:extLst>
            <a:ext uri="{FF2B5EF4-FFF2-40B4-BE49-F238E27FC236}">
              <a16:creationId xmlns:a16="http://schemas.microsoft.com/office/drawing/2014/main" id="{00000000-0008-0000-2000-00001C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9" name="275 CuadroTexto">
          <a:extLst>
            <a:ext uri="{FF2B5EF4-FFF2-40B4-BE49-F238E27FC236}">
              <a16:creationId xmlns:a16="http://schemas.microsoft.com/office/drawing/2014/main" id="{00000000-0008-0000-2000-00001D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0" name="276 CuadroTexto">
          <a:extLst>
            <a:ext uri="{FF2B5EF4-FFF2-40B4-BE49-F238E27FC236}">
              <a16:creationId xmlns:a16="http://schemas.microsoft.com/office/drawing/2014/main" id="{00000000-0008-0000-2000-00001E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1" name="277 CuadroTexto">
          <a:extLst>
            <a:ext uri="{FF2B5EF4-FFF2-40B4-BE49-F238E27FC236}">
              <a16:creationId xmlns:a16="http://schemas.microsoft.com/office/drawing/2014/main" id="{00000000-0008-0000-2000-00001F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2" name="278 CuadroTexto">
          <a:extLst>
            <a:ext uri="{FF2B5EF4-FFF2-40B4-BE49-F238E27FC236}">
              <a16:creationId xmlns:a16="http://schemas.microsoft.com/office/drawing/2014/main" id="{00000000-0008-0000-2000-000020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3" name="279 CuadroTexto">
          <a:extLst>
            <a:ext uri="{FF2B5EF4-FFF2-40B4-BE49-F238E27FC236}">
              <a16:creationId xmlns:a16="http://schemas.microsoft.com/office/drawing/2014/main" id="{00000000-0008-0000-2000-000021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4" name="280 CuadroTexto">
          <a:extLst>
            <a:ext uri="{FF2B5EF4-FFF2-40B4-BE49-F238E27FC236}">
              <a16:creationId xmlns:a16="http://schemas.microsoft.com/office/drawing/2014/main" id="{00000000-0008-0000-2000-000022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5" name="281 CuadroTexto">
          <a:extLst>
            <a:ext uri="{FF2B5EF4-FFF2-40B4-BE49-F238E27FC236}">
              <a16:creationId xmlns:a16="http://schemas.microsoft.com/office/drawing/2014/main" id="{00000000-0008-0000-2000-000023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6" name="282 CuadroTexto">
          <a:extLst>
            <a:ext uri="{FF2B5EF4-FFF2-40B4-BE49-F238E27FC236}">
              <a16:creationId xmlns:a16="http://schemas.microsoft.com/office/drawing/2014/main" id="{00000000-0008-0000-2000-000024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7" name="283 CuadroTexto">
          <a:extLst>
            <a:ext uri="{FF2B5EF4-FFF2-40B4-BE49-F238E27FC236}">
              <a16:creationId xmlns:a16="http://schemas.microsoft.com/office/drawing/2014/main" id="{00000000-0008-0000-2000-000025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8" name="284 CuadroTexto">
          <a:extLst>
            <a:ext uri="{FF2B5EF4-FFF2-40B4-BE49-F238E27FC236}">
              <a16:creationId xmlns:a16="http://schemas.microsoft.com/office/drawing/2014/main" id="{00000000-0008-0000-2000-000026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879" name="285 CuadroTexto">
          <a:extLst>
            <a:ext uri="{FF2B5EF4-FFF2-40B4-BE49-F238E27FC236}">
              <a16:creationId xmlns:a16="http://schemas.microsoft.com/office/drawing/2014/main" id="{00000000-0008-0000-2000-00002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0" name="286 CuadroTexto">
          <a:extLst>
            <a:ext uri="{FF2B5EF4-FFF2-40B4-BE49-F238E27FC236}">
              <a16:creationId xmlns:a16="http://schemas.microsoft.com/office/drawing/2014/main" id="{00000000-0008-0000-2000-00002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1" name="287 CuadroTexto">
          <a:extLst>
            <a:ext uri="{FF2B5EF4-FFF2-40B4-BE49-F238E27FC236}">
              <a16:creationId xmlns:a16="http://schemas.microsoft.com/office/drawing/2014/main" id="{00000000-0008-0000-2000-00002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2" name="288 CuadroTexto">
          <a:extLst>
            <a:ext uri="{FF2B5EF4-FFF2-40B4-BE49-F238E27FC236}">
              <a16:creationId xmlns:a16="http://schemas.microsoft.com/office/drawing/2014/main" id="{00000000-0008-0000-2000-00002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3" name="289 CuadroTexto">
          <a:extLst>
            <a:ext uri="{FF2B5EF4-FFF2-40B4-BE49-F238E27FC236}">
              <a16:creationId xmlns:a16="http://schemas.microsoft.com/office/drawing/2014/main" id="{00000000-0008-0000-2000-00002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4" name="290 CuadroTexto">
          <a:extLst>
            <a:ext uri="{FF2B5EF4-FFF2-40B4-BE49-F238E27FC236}">
              <a16:creationId xmlns:a16="http://schemas.microsoft.com/office/drawing/2014/main" id="{00000000-0008-0000-2000-00002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5" name="291 CuadroTexto">
          <a:extLst>
            <a:ext uri="{FF2B5EF4-FFF2-40B4-BE49-F238E27FC236}">
              <a16:creationId xmlns:a16="http://schemas.microsoft.com/office/drawing/2014/main" id="{00000000-0008-0000-2000-00002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6" name="292 CuadroTexto">
          <a:extLst>
            <a:ext uri="{FF2B5EF4-FFF2-40B4-BE49-F238E27FC236}">
              <a16:creationId xmlns:a16="http://schemas.microsoft.com/office/drawing/2014/main" id="{00000000-0008-0000-2000-00002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7" name="293 CuadroTexto">
          <a:extLst>
            <a:ext uri="{FF2B5EF4-FFF2-40B4-BE49-F238E27FC236}">
              <a16:creationId xmlns:a16="http://schemas.microsoft.com/office/drawing/2014/main" id="{00000000-0008-0000-2000-00002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8" name="294 CuadroTexto">
          <a:extLst>
            <a:ext uri="{FF2B5EF4-FFF2-40B4-BE49-F238E27FC236}">
              <a16:creationId xmlns:a16="http://schemas.microsoft.com/office/drawing/2014/main" id="{00000000-0008-0000-2000-00003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9" name="295 CuadroTexto">
          <a:extLst>
            <a:ext uri="{FF2B5EF4-FFF2-40B4-BE49-F238E27FC236}">
              <a16:creationId xmlns:a16="http://schemas.microsoft.com/office/drawing/2014/main" id="{00000000-0008-0000-2000-00003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0" name="298 CuadroTexto">
          <a:extLst>
            <a:ext uri="{FF2B5EF4-FFF2-40B4-BE49-F238E27FC236}">
              <a16:creationId xmlns:a16="http://schemas.microsoft.com/office/drawing/2014/main" id="{00000000-0008-0000-2000-000032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1" name="299 CuadroTexto">
          <a:extLst>
            <a:ext uri="{FF2B5EF4-FFF2-40B4-BE49-F238E27FC236}">
              <a16:creationId xmlns:a16="http://schemas.microsoft.com/office/drawing/2014/main" id="{00000000-0008-0000-2000-000033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2" name="300 CuadroTexto">
          <a:extLst>
            <a:ext uri="{FF2B5EF4-FFF2-40B4-BE49-F238E27FC236}">
              <a16:creationId xmlns:a16="http://schemas.microsoft.com/office/drawing/2014/main" id="{00000000-0008-0000-2000-000034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3" name="301 CuadroTexto">
          <a:extLst>
            <a:ext uri="{FF2B5EF4-FFF2-40B4-BE49-F238E27FC236}">
              <a16:creationId xmlns:a16="http://schemas.microsoft.com/office/drawing/2014/main" id="{00000000-0008-0000-2000-000035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4" name="302 CuadroTexto">
          <a:extLst>
            <a:ext uri="{FF2B5EF4-FFF2-40B4-BE49-F238E27FC236}">
              <a16:creationId xmlns:a16="http://schemas.microsoft.com/office/drawing/2014/main" id="{00000000-0008-0000-2000-000036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5" name="303 CuadroTexto">
          <a:extLst>
            <a:ext uri="{FF2B5EF4-FFF2-40B4-BE49-F238E27FC236}">
              <a16:creationId xmlns:a16="http://schemas.microsoft.com/office/drawing/2014/main" id="{00000000-0008-0000-2000-000037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6" name="304 CuadroTexto">
          <a:extLst>
            <a:ext uri="{FF2B5EF4-FFF2-40B4-BE49-F238E27FC236}">
              <a16:creationId xmlns:a16="http://schemas.microsoft.com/office/drawing/2014/main" id="{00000000-0008-0000-2000-000038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7" name="305 CuadroTexto">
          <a:extLst>
            <a:ext uri="{FF2B5EF4-FFF2-40B4-BE49-F238E27FC236}">
              <a16:creationId xmlns:a16="http://schemas.microsoft.com/office/drawing/2014/main" id="{00000000-0008-0000-2000-000039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8" name="452 CuadroTexto">
          <a:extLst>
            <a:ext uri="{FF2B5EF4-FFF2-40B4-BE49-F238E27FC236}">
              <a16:creationId xmlns:a16="http://schemas.microsoft.com/office/drawing/2014/main" id="{00000000-0008-0000-2000-00003A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99" name="17 CuadroTexto">
          <a:extLst>
            <a:ext uri="{FF2B5EF4-FFF2-40B4-BE49-F238E27FC236}">
              <a16:creationId xmlns:a16="http://schemas.microsoft.com/office/drawing/2014/main" id="{00000000-0008-0000-2000-00003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900" name="90 CuadroTexto">
          <a:extLst>
            <a:ext uri="{FF2B5EF4-FFF2-40B4-BE49-F238E27FC236}">
              <a16:creationId xmlns:a16="http://schemas.microsoft.com/office/drawing/2014/main" id="{00000000-0008-0000-2000-00003C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1" name="91 CuadroTexto">
          <a:extLst>
            <a:ext uri="{FF2B5EF4-FFF2-40B4-BE49-F238E27FC236}">
              <a16:creationId xmlns:a16="http://schemas.microsoft.com/office/drawing/2014/main" id="{00000000-0008-0000-2000-00003D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2" name="92 CuadroTexto">
          <a:extLst>
            <a:ext uri="{FF2B5EF4-FFF2-40B4-BE49-F238E27FC236}">
              <a16:creationId xmlns:a16="http://schemas.microsoft.com/office/drawing/2014/main" id="{00000000-0008-0000-2000-00003E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3" name="93 CuadroTexto">
          <a:extLst>
            <a:ext uri="{FF2B5EF4-FFF2-40B4-BE49-F238E27FC236}">
              <a16:creationId xmlns:a16="http://schemas.microsoft.com/office/drawing/2014/main" id="{00000000-0008-0000-2000-00003F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4" name="94 CuadroTexto">
          <a:extLst>
            <a:ext uri="{FF2B5EF4-FFF2-40B4-BE49-F238E27FC236}">
              <a16:creationId xmlns:a16="http://schemas.microsoft.com/office/drawing/2014/main" id="{00000000-0008-0000-2000-000040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5" name="95 CuadroTexto">
          <a:extLst>
            <a:ext uri="{FF2B5EF4-FFF2-40B4-BE49-F238E27FC236}">
              <a16:creationId xmlns:a16="http://schemas.microsoft.com/office/drawing/2014/main" id="{00000000-0008-0000-2000-000041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6" name="96 CuadroTexto">
          <a:extLst>
            <a:ext uri="{FF2B5EF4-FFF2-40B4-BE49-F238E27FC236}">
              <a16:creationId xmlns:a16="http://schemas.microsoft.com/office/drawing/2014/main" id="{00000000-0008-0000-2000-000042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7" name="97 CuadroTexto">
          <a:extLst>
            <a:ext uri="{FF2B5EF4-FFF2-40B4-BE49-F238E27FC236}">
              <a16:creationId xmlns:a16="http://schemas.microsoft.com/office/drawing/2014/main" id="{00000000-0008-0000-2000-000043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8" name="98 CuadroTexto">
          <a:extLst>
            <a:ext uri="{FF2B5EF4-FFF2-40B4-BE49-F238E27FC236}">
              <a16:creationId xmlns:a16="http://schemas.microsoft.com/office/drawing/2014/main" id="{00000000-0008-0000-2000-000044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9" name="99 CuadroTexto">
          <a:extLst>
            <a:ext uri="{FF2B5EF4-FFF2-40B4-BE49-F238E27FC236}">
              <a16:creationId xmlns:a16="http://schemas.microsoft.com/office/drawing/2014/main" id="{00000000-0008-0000-2000-000045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10" name="100 CuadroTexto">
          <a:extLst>
            <a:ext uri="{FF2B5EF4-FFF2-40B4-BE49-F238E27FC236}">
              <a16:creationId xmlns:a16="http://schemas.microsoft.com/office/drawing/2014/main" id="{00000000-0008-0000-2000-000046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11" name="101 CuadroTexto">
          <a:extLst>
            <a:ext uri="{FF2B5EF4-FFF2-40B4-BE49-F238E27FC236}">
              <a16:creationId xmlns:a16="http://schemas.microsoft.com/office/drawing/2014/main" id="{00000000-0008-0000-2000-000047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912" name="118 CuadroTexto">
          <a:extLst>
            <a:ext uri="{FF2B5EF4-FFF2-40B4-BE49-F238E27FC236}">
              <a16:creationId xmlns:a16="http://schemas.microsoft.com/office/drawing/2014/main" id="{00000000-0008-0000-2000-00004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3" name="119 CuadroTexto">
          <a:extLst>
            <a:ext uri="{FF2B5EF4-FFF2-40B4-BE49-F238E27FC236}">
              <a16:creationId xmlns:a16="http://schemas.microsoft.com/office/drawing/2014/main" id="{00000000-0008-0000-2000-00004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4" name="120 CuadroTexto">
          <a:extLst>
            <a:ext uri="{FF2B5EF4-FFF2-40B4-BE49-F238E27FC236}">
              <a16:creationId xmlns:a16="http://schemas.microsoft.com/office/drawing/2014/main" id="{00000000-0008-0000-2000-00004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5" name="121 CuadroTexto">
          <a:extLst>
            <a:ext uri="{FF2B5EF4-FFF2-40B4-BE49-F238E27FC236}">
              <a16:creationId xmlns:a16="http://schemas.microsoft.com/office/drawing/2014/main" id="{00000000-0008-0000-2000-00004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6" name="122 CuadroTexto">
          <a:extLst>
            <a:ext uri="{FF2B5EF4-FFF2-40B4-BE49-F238E27FC236}">
              <a16:creationId xmlns:a16="http://schemas.microsoft.com/office/drawing/2014/main" id="{00000000-0008-0000-2000-00004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7" name="123 CuadroTexto">
          <a:extLst>
            <a:ext uri="{FF2B5EF4-FFF2-40B4-BE49-F238E27FC236}">
              <a16:creationId xmlns:a16="http://schemas.microsoft.com/office/drawing/2014/main" id="{00000000-0008-0000-2000-00004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8" name="124 CuadroTexto">
          <a:extLst>
            <a:ext uri="{FF2B5EF4-FFF2-40B4-BE49-F238E27FC236}">
              <a16:creationId xmlns:a16="http://schemas.microsoft.com/office/drawing/2014/main" id="{00000000-0008-0000-2000-00004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9" name="125 CuadroTexto">
          <a:extLst>
            <a:ext uri="{FF2B5EF4-FFF2-40B4-BE49-F238E27FC236}">
              <a16:creationId xmlns:a16="http://schemas.microsoft.com/office/drawing/2014/main" id="{00000000-0008-0000-2000-00004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0" name="143 CuadroTexto">
          <a:extLst>
            <a:ext uri="{FF2B5EF4-FFF2-40B4-BE49-F238E27FC236}">
              <a16:creationId xmlns:a16="http://schemas.microsoft.com/office/drawing/2014/main" id="{00000000-0008-0000-2000-00005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1" name="144 CuadroTexto">
          <a:extLst>
            <a:ext uri="{FF2B5EF4-FFF2-40B4-BE49-F238E27FC236}">
              <a16:creationId xmlns:a16="http://schemas.microsoft.com/office/drawing/2014/main" id="{00000000-0008-0000-2000-00005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2" name="145 CuadroTexto">
          <a:extLst>
            <a:ext uri="{FF2B5EF4-FFF2-40B4-BE49-F238E27FC236}">
              <a16:creationId xmlns:a16="http://schemas.microsoft.com/office/drawing/2014/main" id="{00000000-0008-0000-2000-00005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3" name="146 CuadroTexto">
          <a:extLst>
            <a:ext uri="{FF2B5EF4-FFF2-40B4-BE49-F238E27FC236}">
              <a16:creationId xmlns:a16="http://schemas.microsoft.com/office/drawing/2014/main" id="{00000000-0008-0000-2000-00005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4" name="147 CuadroTexto">
          <a:extLst>
            <a:ext uri="{FF2B5EF4-FFF2-40B4-BE49-F238E27FC236}">
              <a16:creationId xmlns:a16="http://schemas.microsoft.com/office/drawing/2014/main" id="{00000000-0008-0000-2000-00005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5" name="148 CuadroTexto">
          <a:extLst>
            <a:ext uri="{FF2B5EF4-FFF2-40B4-BE49-F238E27FC236}">
              <a16:creationId xmlns:a16="http://schemas.microsoft.com/office/drawing/2014/main" id="{00000000-0008-0000-2000-00005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6" name="149 CuadroTexto">
          <a:extLst>
            <a:ext uri="{FF2B5EF4-FFF2-40B4-BE49-F238E27FC236}">
              <a16:creationId xmlns:a16="http://schemas.microsoft.com/office/drawing/2014/main" id="{00000000-0008-0000-2000-00005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7" name="150 CuadroTexto">
          <a:extLst>
            <a:ext uri="{FF2B5EF4-FFF2-40B4-BE49-F238E27FC236}">
              <a16:creationId xmlns:a16="http://schemas.microsoft.com/office/drawing/2014/main" id="{00000000-0008-0000-2000-00005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8" name="151 CuadroTexto">
          <a:extLst>
            <a:ext uri="{FF2B5EF4-FFF2-40B4-BE49-F238E27FC236}">
              <a16:creationId xmlns:a16="http://schemas.microsoft.com/office/drawing/2014/main" id="{00000000-0008-0000-2000-00005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9" name="152 CuadroTexto">
          <a:extLst>
            <a:ext uri="{FF2B5EF4-FFF2-40B4-BE49-F238E27FC236}">
              <a16:creationId xmlns:a16="http://schemas.microsoft.com/office/drawing/2014/main" id="{00000000-0008-0000-2000-00005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0" name="153 CuadroTexto">
          <a:extLst>
            <a:ext uri="{FF2B5EF4-FFF2-40B4-BE49-F238E27FC236}">
              <a16:creationId xmlns:a16="http://schemas.microsoft.com/office/drawing/2014/main" id="{00000000-0008-0000-2000-00005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1" name="154 CuadroTexto">
          <a:extLst>
            <a:ext uri="{FF2B5EF4-FFF2-40B4-BE49-F238E27FC236}">
              <a16:creationId xmlns:a16="http://schemas.microsoft.com/office/drawing/2014/main" id="{00000000-0008-0000-2000-00005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2" name="155 CuadroTexto">
          <a:extLst>
            <a:ext uri="{FF2B5EF4-FFF2-40B4-BE49-F238E27FC236}">
              <a16:creationId xmlns:a16="http://schemas.microsoft.com/office/drawing/2014/main" id="{00000000-0008-0000-2000-00005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3" name="156 CuadroTexto">
          <a:extLst>
            <a:ext uri="{FF2B5EF4-FFF2-40B4-BE49-F238E27FC236}">
              <a16:creationId xmlns:a16="http://schemas.microsoft.com/office/drawing/2014/main" id="{00000000-0008-0000-2000-00005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4" name="157 CuadroTexto">
          <a:extLst>
            <a:ext uri="{FF2B5EF4-FFF2-40B4-BE49-F238E27FC236}">
              <a16:creationId xmlns:a16="http://schemas.microsoft.com/office/drawing/2014/main" id="{00000000-0008-0000-2000-00005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5" name="158 CuadroTexto">
          <a:extLst>
            <a:ext uri="{FF2B5EF4-FFF2-40B4-BE49-F238E27FC236}">
              <a16:creationId xmlns:a16="http://schemas.microsoft.com/office/drawing/2014/main" id="{00000000-0008-0000-2000-00005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6" name="159 CuadroTexto">
          <a:extLst>
            <a:ext uri="{FF2B5EF4-FFF2-40B4-BE49-F238E27FC236}">
              <a16:creationId xmlns:a16="http://schemas.microsoft.com/office/drawing/2014/main" id="{00000000-0008-0000-2000-00006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7" name="160 CuadroTexto">
          <a:extLst>
            <a:ext uri="{FF2B5EF4-FFF2-40B4-BE49-F238E27FC236}">
              <a16:creationId xmlns:a16="http://schemas.microsoft.com/office/drawing/2014/main" id="{00000000-0008-0000-2000-00006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8" name="161 CuadroTexto">
          <a:extLst>
            <a:ext uri="{FF2B5EF4-FFF2-40B4-BE49-F238E27FC236}">
              <a16:creationId xmlns:a16="http://schemas.microsoft.com/office/drawing/2014/main" id="{00000000-0008-0000-2000-00006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9" name="162 CuadroTexto">
          <a:extLst>
            <a:ext uri="{FF2B5EF4-FFF2-40B4-BE49-F238E27FC236}">
              <a16:creationId xmlns:a16="http://schemas.microsoft.com/office/drawing/2014/main" id="{00000000-0008-0000-2000-00006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0" name="163 CuadroTexto">
          <a:extLst>
            <a:ext uri="{FF2B5EF4-FFF2-40B4-BE49-F238E27FC236}">
              <a16:creationId xmlns:a16="http://schemas.microsoft.com/office/drawing/2014/main" id="{00000000-0008-0000-2000-00006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1" name="164 CuadroTexto">
          <a:extLst>
            <a:ext uri="{FF2B5EF4-FFF2-40B4-BE49-F238E27FC236}">
              <a16:creationId xmlns:a16="http://schemas.microsoft.com/office/drawing/2014/main" id="{00000000-0008-0000-2000-00006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2" name="165 CuadroTexto">
          <a:extLst>
            <a:ext uri="{FF2B5EF4-FFF2-40B4-BE49-F238E27FC236}">
              <a16:creationId xmlns:a16="http://schemas.microsoft.com/office/drawing/2014/main" id="{00000000-0008-0000-2000-00006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3" name="166 CuadroTexto">
          <a:extLst>
            <a:ext uri="{FF2B5EF4-FFF2-40B4-BE49-F238E27FC236}">
              <a16:creationId xmlns:a16="http://schemas.microsoft.com/office/drawing/2014/main" id="{00000000-0008-0000-2000-00006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4" name="167 CuadroTexto">
          <a:extLst>
            <a:ext uri="{FF2B5EF4-FFF2-40B4-BE49-F238E27FC236}">
              <a16:creationId xmlns:a16="http://schemas.microsoft.com/office/drawing/2014/main" id="{00000000-0008-0000-2000-00006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5" name="168 CuadroTexto">
          <a:extLst>
            <a:ext uri="{FF2B5EF4-FFF2-40B4-BE49-F238E27FC236}">
              <a16:creationId xmlns:a16="http://schemas.microsoft.com/office/drawing/2014/main" id="{00000000-0008-0000-2000-00006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6" name="169 CuadroTexto">
          <a:extLst>
            <a:ext uri="{FF2B5EF4-FFF2-40B4-BE49-F238E27FC236}">
              <a16:creationId xmlns:a16="http://schemas.microsoft.com/office/drawing/2014/main" id="{00000000-0008-0000-2000-00006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7" name="170 CuadroTexto">
          <a:extLst>
            <a:ext uri="{FF2B5EF4-FFF2-40B4-BE49-F238E27FC236}">
              <a16:creationId xmlns:a16="http://schemas.microsoft.com/office/drawing/2014/main" id="{00000000-0008-0000-2000-00006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8" name="171 CuadroTexto">
          <a:extLst>
            <a:ext uri="{FF2B5EF4-FFF2-40B4-BE49-F238E27FC236}">
              <a16:creationId xmlns:a16="http://schemas.microsoft.com/office/drawing/2014/main" id="{00000000-0008-0000-2000-00006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9" name="172 CuadroTexto">
          <a:extLst>
            <a:ext uri="{FF2B5EF4-FFF2-40B4-BE49-F238E27FC236}">
              <a16:creationId xmlns:a16="http://schemas.microsoft.com/office/drawing/2014/main" id="{00000000-0008-0000-2000-00006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0" name="173 CuadroTexto">
          <a:extLst>
            <a:ext uri="{FF2B5EF4-FFF2-40B4-BE49-F238E27FC236}">
              <a16:creationId xmlns:a16="http://schemas.microsoft.com/office/drawing/2014/main" id="{00000000-0008-0000-2000-00006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1" name="174 CuadroTexto">
          <a:extLst>
            <a:ext uri="{FF2B5EF4-FFF2-40B4-BE49-F238E27FC236}">
              <a16:creationId xmlns:a16="http://schemas.microsoft.com/office/drawing/2014/main" id="{00000000-0008-0000-2000-00006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2" name="175 CuadroTexto">
          <a:extLst>
            <a:ext uri="{FF2B5EF4-FFF2-40B4-BE49-F238E27FC236}">
              <a16:creationId xmlns:a16="http://schemas.microsoft.com/office/drawing/2014/main" id="{00000000-0008-0000-2000-00007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3" name="176 CuadroTexto">
          <a:extLst>
            <a:ext uri="{FF2B5EF4-FFF2-40B4-BE49-F238E27FC236}">
              <a16:creationId xmlns:a16="http://schemas.microsoft.com/office/drawing/2014/main" id="{00000000-0008-0000-2000-00007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4" name="177 CuadroTexto">
          <a:extLst>
            <a:ext uri="{FF2B5EF4-FFF2-40B4-BE49-F238E27FC236}">
              <a16:creationId xmlns:a16="http://schemas.microsoft.com/office/drawing/2014/main" id="{00000000-0008-0000-2000-00007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5" name="178 CuadroTexto">
          <a:extLst>
            <a:ext uri="{FF2B5EF4-FFF2-40B4-BE49-F238E27FC236}">
              <a16:creationId xmlns:a16="http://schemas.microsoft.com/office/drawing/2014/main" id="{00000000-0008-0000-2000-00007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6" name="179 CuadroTexto">
          <a:extLst>
            <a:ext uri="{FF2B5EF4-FFF2-40B4-BE49-F238E27FC236}">
              <a16:creationId xmlns:a16="http://schemas.microsoft.com/office/drawing/2014/main" id="{00000000-0008-0000-2000-00007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7" name="180 CuadroTexto">
          <a:extLst>
            <a:ext uri="{FF2B5EF4-FFF2-40B4-BE49-F238E27FC236}">
              <a16:creationId xmlns:a16="http://schemas.microsoft.com/office/drawing/2014/main" id="{00000000-0008-0000-2000-00007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8" name="181 CuadroTexto">
          <a:extLst>
            <a:ext uri="{FF2B5EF4-FFF2-40B4-BE49-F238E27FC236}">
              <a16:creationId xmlns:a16="http://schemas.microsoft.com/office/drawing/2014/main" id="{00000000-0008-0000-2000-00007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9" name="182 CuadroTexto">
          <a:extLst>
            <a:ext uri="{FF2B5EF4-FFF2-40B4-BE49-F238E27FC236}">
              <a16:creationId xmlns:a16="http://schemas.microsoft.com/office/drawing/2014/main" id="{00000000-0008-0000-2000-00007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0" name="183 CuadroTexto">
          <a:extLst>
            <a:ext uri="{FF2B5EF4-FFF2-40B4-BE49-F238E27FC236}">
              <a16:creationId xmlns:a16="http://schemas.microsoft.com/office/drawing/2014/main" id="{00000000-0008-0000-2000-00007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1" name="184 CuadroTexto">
          <a:extLst>
            <a:ext uri="{FF2B5EF4-FFF2-40B4-BE49-F238E27FC236}">
              <a16:creationId xmlns:a16="http://schemas.microsoft.com/office/drawing/2014/main" id="{00000000-0008-0000-2000-00007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2" name="185 CuadroTexto">
          <a:extLst>
            <a:ext uri="{FF2B5EF4-FFF2-40B4-BE49-F238E27FC236}">
              <a16:creationId xmlns:a16="http://schemas.microsoft.com/office/drawing/2014/main" id="{00000000-0008-0000-2000-00007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3" name="186 CuadroTexto">
          <a:extLst>
            <a:ext uri="{FF2B5EF4-FFF2-40B4-BE49-F238E27FC236}">
              <a16:creationId xmlns:a16="http://schemas.microsoft.com/office/drawing/2014/main" id="{00000000-0008-0000-2000-00007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4" name="187 CuadroTexto">
          <a:extLst>
            <a:ext uri="{FF2B5EF4-FFF2-40B4-BE49-F238E27FC236}">
              <a16:creationId xmlns:a16="http://schemas.microsoft.com/office/drawing/2014/main" id="{00000000-0008-0000-2000-00007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5" name="188 CuadroTexto">
          <a:extLst>
            <a:ext uri="{FF2B5EF4-FFF2-40B4-BE49-F238E27FC236}">
              <a16:creationId xmlns:a16="http://schemas.microsoft.com/office/drawing/2014/main" id="{00000000-0008-0000-2000-00007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6" name="189 CuadroTexto">
          <a:extLst>
            <a:ext uri="{FF2B5EF4-FFF2-40B4-BE49-F238E27FC236}">
              <a16:creationId xmlns:a16="http://schemas.microsoft.com/office/drawing/2014/main" id="{00000000-0008-0000-2000-00007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7" name="190 CuadroTexto">
          <a:extLst>
            <a:ext uri="{FF2B5EF4-FFF2-40B4-BE49-F238E27FC236}">
              <a16:creationId xmlns:a16="http://schemas.microsoft.com/office/drawing/2014/main" id="{00000000-0008-0000-2000-00007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8" name="191 CuadroTexto">
          <a:extLst>
            <a:ext uri="{FF2B5EF4-FFF2-40B4-BE49-F238E27FC236}">
              <a16:creationId xmlns:a16="http://schemas.microsoft.com/office/drawing/2014/main" id="{00000000-0008-0000-2000-00008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9" name="192 CuadroTexto">
          <a:extLst>
            <a:ext uri="{FF2B5EF4-FFF2-40B4-BE49-F238E27FC236}">
              <a16:creationId xmlns:a16="http://schemas.microsoft.com/office/drawing/2014/main" id="{00000000-0008-0000-2000-00008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0" name="193 CuadroTexto">
          <a:extLst>
            <a:ext uri="{FF2B5EF4-FFF2-40B4-BE49-F238E27FC236}">
              <a16:creationId xmlns:a16="http://schemas.microsoft.com/office/drawing/2014/main" id="{00000000-0008-0000-2000-00008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1" name="194 CuadroTexto">
          <a:extLst>
            <a:ext uri="{FF2B5EF4-FFF2-40B4-BE49-F238E27FC236}">
              <a16:creationId xmlns:a16="http://schemas.microsoft.com/office/drawing/2014/main" id="{00000000-0008-0000-2000-00008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2" name="195 CuadroTexto">
          <a:extLst>
            <a:ext uri="{FF2B5EF4-FFF2-40B4-BE49-F238E27FC236}">
              <a16:creationId xmlns:a16="http://schemas.microsoft.com/office/drawing/2014/main" id="{00000000-0008-0000-2000-00008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3" name="196 CuadroTexto">
          <a:extLst>
            <a:ext uri="{FF2B5EF4-FFF2-40B4-BE49-F238E27FC236}">
              <a16:creationId xmlns:a16="http://schemas.microsoft.com/office/drawing/2014/main" id="{00000000-0008-0000-2000-00008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4" name="197 CuadroTexto">
          <a:extLst>
            <a:ext uri="{FF2B5EF4-FFF2-40B4-BE49-F238E27FC236}">
              <a16:creationId xmlns:a16="http://schemas.microsoft.com/office/drawing/2014/main" id="{00000000-0008-0000-2000-00008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5" name="198 CuadroTexto">
          <a:extLst>
            <a:ext uri="{FF2B5EF4-FFF2-40B4-BE49-F238E27FC236}">
              <a16:creationId xmlns:a16="http://schemas.microsoft.com/office/drawing/2014/main" id="{00000000-0008-0000-2000-00008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6" name="199 CuadroTexto">
          <a:extLst>
            <a:ext uri="{FF2B5EF4-FFF2-40B4-BE49-F238E27FC236}">
              <a16:creationId xmlns:a16="http://schemas.microsoft.com/office/drawing/2014/main" id="{00000000-0008-0000-2000-00008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7" name="200 CuadroTexto">
          <a:extLst>
            <a:ext uri="{FF2B5EF4-FFF2-40B4-BE49-F238E27FC236}">
              <a16:creationId xmlns:a16="http://schemas.microsoft.com/office/drawing/2014/main" id="{00000000-0008-0000-2000-00008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8" name="201 CuadroTexto">
          <a:extLst>
            <a:ext uri="{FF2B5EF4-FFF2-40B4-BE49-F238E27FC236}">
              <a16:creationId xmlns:a16="http://schemas.microsoft.com/office/drawing/2014/main" id="{00000000-0008-0000-2000-00008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9" name="202 CuadroTexto">
          <a:extLst>
            <a:ext uri="{FF2B5EF4-FFF2-40B4-BE49-F238E27FC236}">
              <a16:creationId xmlns:a16="http://schemas.microsoft.com/office/drawing/2014/main" id="{00000000-0008-0000-2000-00008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0" name="203 CuadroTexto">
          <a:extLst>
            <a:ext uri="{FF2B5EF4-FFF2-40B4-BE49-F238E27FC236}">
              <a16:creationId xmlns:a16="http://schemas.microsoft.com/office/drawing/2014/main" id="{00000000-0008-0000-2000-00008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1" name="204 CuadroTexto">
          <a:extLst>
            <a:ext uri="{FF2B5EF4-FFF2-40B4-BE49-F238E27FC236}">
              <a16:creationId xmlns:a16="http://schemas.microsoft.com/office/drawing/2014/main" id="{00000000-0008-0000-2000-00008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2" name="205 CuadroTexto">
          <a:extLst>
            <a:ext uri="{FF2B5EF4-FFF2-40B4-BE49-F238E27FC236}">
              <a16:creationId xmlns:a16="http://schemas.microsoft.com/office/drawing/2014/main" id="{00000000-0008-0000-2000-00008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3" name="206 CuadroTexto">
          <a:extLst>
            <a:ext uri="{FF2B5EF4-FFF2-40B4-BE49-F238E27FC236}">
              <a16:creationId xmlns:a16="http://schemas.microsoft.com/office/drawing/2014/main" id="{00000000-0008-0000-2000-00008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4" name="207 CuadroTexto">
          <a:extLst>
            <a:ext uri="{FF2B5EF4-FFF2-40B4-BE49-F238E27FC236}">
              <a16:creationId xmlns:a16="http://schemas.microsoft.com/office/drawing/2014/main" id="{00000000-0008-0000-2000-00009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5" name="208 CuadroTexto">
          <a:extLst>
            <a:ext uri="{FF2B5EF4-FFF2-40B4-BE49-F238E27FC236}">
              <a16:creationId xmlns:a16="http://schemas.microsoft.com/office/drawing/2014/main" id="{00000000-0008-0000-2000-00009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6" name="209 CuadroTexto">
          <a:extLst>
            <a:ext uri="{FF2B5EF4-FFF2-40B4-BE49-F238E27FC236}">
              <a16:creationId xmlns:a16="http://schemas.microsoft.com/office/drawing/2014/main" id="{00000000-0008-0000-2000-00009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7" name="210 CuadroTexto">
          <a:extLst>
            <a:ext uri="{FF2B5EF4-FFF2-40B4-BE49-F238E27FC236}">
              <a16:creationId xmlns:a16="http://schemas.microsoft.com/office/drawing/2014/main" id="{00000000-0008-0000-2000-00009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8" name="211 CuadroTexto">
          <a:extLst>
            <a:ext uri="{FF2B5EF4-FFF2-40B4-BE49-F238E27FC236}">
              <a16:creationId xmlns:a16="http://schemas.microsoft.com/office/drawing/2014/main" id="{00000000-0008-0000-2000-00009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9" name="212 CuadroTexto">
          <a:extLst>
            <a:ext uri="{FF2B5EF4-FFF2-40B4-BE49-F238E27FC236}">
              <a16:creationId xmlns:a16="http://schemas.microsoft.com/office/drawing/2014/main" id="{00000000-0008-0000-2000-00009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0" name="213 CuadroTexto">
          <a:extLst>
            <a:ext uri="{FF2B5EF4-FFF2-40B4-BE49-F238E27FC236}">
              <a16:creationId xmlns:a16="http://schemas.microsoft.com/office/drawing/2014/main" id="{00000000-0008-0000-2000-00009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1" name="214 CuadroTexto">
          <a:extLst>
            <a:ext uri="{FF2B5EF4-FFF2-40B4-BE49-F238E27FC236}">
              <a16:creationId xmlns:a16="http://schemas.microsoft.com/office/drawing/2014/main" id="{00000000-0008-0000-2000-00009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2" name="215 CuadroTexto">
          <a:extLst>
            <a:ext uri="{FF2B5EF4-FFF2-40B4-BE49-F238E27FC236}">
              <a16:creationId xmlns:a16="http://schemas.microsoft.com/office/drawing/2014/main" id="{00000000-0008-0000-2000-00009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3" name="216 CuadroTexto">
          <a:extLst>
            <a:ext uri="{FF2B5EF4-FFF2-40B4-BE49-F238E27FC236}">
              <a16:creationId xmlns:a16="http://schemas.microsoft.com/office/drawing/2014/main" id="{00000000-0008-0000-2000-00009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4" name="217 CuadroTexto">
          <a:extLst>
            <a:ext uri="{FF2B5EF4-FFF2-40B4-BE49-F238E27FC236}">
              <a16:creationId xmlns:a16="http://schemas.microsoft.com/office/drawing/2014/main" id="{00000000-0008-0000-2000-00009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5" name="218 CuadroTexto">
          <a:extLst>
            <a:ext uri="{FF2B5EF4-FFF2-40B4-BE49-F238E27FC236}">
              <a16:creationId xmlns:a16="http://schemas.microsoft.com/office/drawing/2014/main" id="{00000000-0008-0000-2000-00009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6" name="219 CuadroTexto">
          <a:extLst>
            <a:ext uri="{FF2B5EF4-FFF2-40B4-BE49-F238E27FC236}">
              <a16:creationId xmlns:a16="http://schemas.microsoft.com/office/drawing/2014/main" id="{00000000-0008-0000-2000-00009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7" name="220 CuadroTexto">
          <a:extLst>
            <a:ext uri="{FF2B5EF4-FFF2-40B4-BE49-F238E27FC236}">
              <a16:creationId xmlns:a16="http://schemas.microsoft.com/office/drawing/2014/main" id="{00000000-0008-0000-2000-00009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8" name="221 CuadroTexto">
          <a:extLst>
            <a:ext uri="{FF2B5EF4-FFF2-40B4-BE49-F238E27FC236}">
              <a16:creationId xmlns:a16="http://schemas.microsoft.com/office/drawing/2014/main" id="{00000000-0008-0000-2000-00009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9" name="222 CuadroTexto">
          <a:extLst>
            <a:ext uri="{FF2B5EF4-FFF2-40B4-BE49-F238E27FC236}">
              <a16:creationId xmlns:a16="http://schemas.microsoft.com/office/drawing/2014/main" id="{00000000-0008-0000-2000-00009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0" name="223 CuadroTexto">
          <a:extLst>
            <a:ext uri="{FF2B5EF4-FFF2-40B4-BE49-F238E27FC236}">
              <a16:creationId xmlns:a16="http://schemas.microsoft.com/office/drawing/2014/main" id="{00000000-0008-0000-2000-0000A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1" name="224 CuadroTexto">
          <a:extLst>
            <a:ext uri="{FF2B5EF4-FFF2-40B4-BE49-F238E27FC236}">
              <a16:creationId xmlns:a16="http://schemas.microsoft.com/office/drawing/2014/main" id="{00000000-0008-0000-2000-0000A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2" name="225 CuadroTexto">
          <a:extLst>
            <a:ext uri="{FF2B5EF4-FFF2-40B4-BE49-F238E27FC236}">
              <a16:creationId xmlns:a16="http://schemas.microsoft.com/office/drawing/2014/main" id="{00000000-0008-0000-2000-0000A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3" name="226 CuadroTexto">
          <a:extLst>
            <a:ext uri="{FF2B5EF4-FFF2-40B4-BE49-F238E27FC236}">
              <a16:creationId xmlns:a16="http://schemas.microsoft.com/office/drawing/2014/main" id="{00000000-0008-0000-2000-0000A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4" name="227 CuadroTexto">
          <a:extLst>
            <a:ext uri="{FF2B5EF4-FFF2-40B4-BE49-F238E27FC236}">
              <a16:creationId xmlns:a16="http://schemas.microsoft.com/office/drawing/2014/main" id="{00000000-0008-0000-2000-0000A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5" name="228 CuadroTexto">
          <a:extLst>
            <a:ext uri="{FF2B5EF4-FFF2-40B4-BE49-F238E27FC236}">
              <a16:creationId xmlns:a16="http://schemas.microsoft.com/office/drawing/2014/main" id="{00000000-0008-0000-2000-0000A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6" name="229 CuadroTexto">
          <a:extLst>
            <a:ext uri="{FF2B5EF4-FFF2-40B4-BE49-F238E27FC236}">
              <a16:creationId xmlns:a16="http://schemas.microsoft.com/office/drawing/2014/main" id="{00000000-0008-0000-2000-0000A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7" name="230 CuadroTexto">
          <a:extLst>
            <a:ext uri="{FF2B5EF4-FFF2-40B4-BE49-F238E27FC236}">
              <a16:creationId xmlns:a16="http://schemas.microsoft.com/office/drawing/2014/main" id="{00000000-0008-0000-2000-0000A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8" name="231 CuadroTexto">
          <a:extLst>
            <a:ext uri="{FF2B5EF4-FFF2-40B4-BE49-F238E27FC236}">
              <a16:creationId xmlns:a16="http://schemas.microsoft.com/office/drawing/2014/main" id="{00000000-0008-0000-2000-0000A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9" name="232 CuadroTexto">
          <a:extLst>
            <a:ext uri="{FF2B5EF4-FFF2-40B4-BE49-F238E27FC236}">
              <a16:creationId xmlns:a16="http://schemas.microsoft.com/office/drawing/2014/main" id="{00000000-0008-0000-2000-0000A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0" name="233 CuadroTexto">
          <a:extLst>
            <a:ext uri="{FF2B5EF4-FFF2-40B4-BE49-F238E27FC236}">
              <a16:creationId xmlns:a16="http://schemas.microsoft.com/office/drawing/2014/main" id="{00000000-0008-0000-2000-0000A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1" name="234 CuadroTexto">
          <a:extLst>
            <a:ext uri="{FF2B5EF4-FFF2-40B4-BE49-F238E27FC236}">
              <a16:creationId xmlns:a16="http://schemas.microsoft.com/office/drawing/2014/main" id="{00000000-0008-0000-2000-0000A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2" name="235 CuadroTexto">
          <a:extLst>
            <a:ext uri="{FF2B5EF4-FFF2-40B4-BE49-F238E27FC236}">
              <a16:creationId xmlns:a16="http://schemas.microsoft.com/office/drawing/2014/main" id="{00000000-0008-0000-2000-0000A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3" name="236 CuadroTexto">
          <a:extLst>
            <a:ext uri="{FF2B5EF4-FFF2-40B4-BE49-F238E27FC236}">
              <a16:creationId xmlns:a16="http://schemas.microsoft.com/office/drawing/2014/main" id="{00000000-0008-0000-2000-0000A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4" name="237 CuadroTexto">
          <a:extLst>
            <a:ext uri="{FF2B5EF4-FFF2-40B4-BE49-F238E27FC236}">
              <a16:creationId xmlns:a16="http://schemas.microsoft.com/office/drawing/2014/main" id="{00000000-0008-0000-2000-0000A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5" name="238 CuadroTexto">
          <a:extLst>
            <a:ext uri="{FF2B5EF4-FFF2-40B4-BE49-F238E27FC236}">
              <a16:creationId xmlns:a16="http://schemas.microsoft.com/office/drawing/2014/main" id="{00000000-0008-0000-2000-0000A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6" name="239 CuadroTexto">
          <a:extLst>
            <a:ext uri="{FF2B5EF4-FFF2-40B4-BE49-F238E27FC236}">
              <a16:creationId xmlns:a16="http://schemas.microsoft.com/office/drawing/2014/main" id="{00000000-0008-0000-2000-0000B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7" name="240 CuadroTexto">
          <a:extLst>
            <a:ext uri="{FF2B5EF4-FFF2-40B4-BE49-F238E27FC236}">
              <a16:creationId xmlns:a16="http://schemas.microsoft.com/office/drawing/2014/main" id="{00000000-0008-0000-2000-0000B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8" name="241 CuadroTexto">
          <a:extLst>
            <a:ext uri="{FF2B5EF4-FFF2-40B4-BE49-F238E27FC236}">
              <a16:creationId xmlns:a16="http://schemas.microsoft.com/office/drawing/2014/main" id="{00000000-0008-0000-2000-0000B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9" name="242 CuadroTexto">
          <a:extLst>
            <a:ext uri="{FF2B5EF4-FFF2-40B4-BE49-F238E27FC236}">
              <a16:creationId xmlns:a16="http://schemas.microsoft.com/office/drawing/2014/main" id="{00000000-0008-0000-2000-0000B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0" name="243 CuadroTexto">
          <a:extLst>
            <a:ext uri="{FF2B5EF4-FFF2-40B4-BE49-F238E27FC236}">
              <a16:creationId xmlns:a16="http://schemas.microsoft.com/office/drawing/2014/main" id="{00000000-0008-0000-2000-0000B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1" name="244 CuadroTexto">
          <a:extLst>
            <a:ext uri="{FF2B5EF4-FFF2-40B4-BE49-F238E27FC236}">
              <a16:creationId xmlns:a16="http://schemas.microsoft.com/office/drawing/2014/main" id="{00000000-0008-0000-2000-0000B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2" name="245 CuadroTexto">
          <a:extLst>
            <a:ext uri="{FF2B5EF4-FFF2-40B4-BE49-F238E27FC236}">
              <a16:creationId xmlns:a16="http://schemas.microsoft.com/office/drawing/2014/main" id="{00000000-0008-0000-2000-0000B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3" name="246 CuadroTexto">
          <a:extLst>
            <a:ext uri="{FF2B5EF4-FFF2-40B4-BE49-F238E27FC236}">
              <a16:creationId xmlns:a16="http://schemas.microsoft.com/office/drawing/2014/main" id="{00000000-0008-0000-2000-0000B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4" name="247 CuadroTexto">
          <a:extLst>
            <a:ext uri="{FF2B5EF4-FFF2-40B4-BE49-F238E27FC236}">
              <a16:creationId xmlns:a16="http://schemas.microsoft.com/office/drawing/2014/main" id="{00000000-0008-0000-2000-0000B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5" name="248 CuadroTexto">
          <a:extLst>
            <a:ext uri="{FF2B5EF4-FFF2-40B4-BE49-F238E27FC236}">
              <a16:creationId xmlns:a16="http://schemas.microsoft.com/office/drawing/2014/main" id="{00000000-0008-0000-2000-0000B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6" name="249 CuadroTexto">
          <a:extLst>
            <a:ext uri="{FF2B5EF4-FFF2-40B4-BE49-F238E27FC236}">
              <a16:creationId xmlns:a16="http://schemas.microsoft.com/office/drawing/2014/main" id="{00000000-0008-0000-2000-0000B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7" name="250 CuadroTexto">
          <a:extLst>
            <a:ext uri="{FF2B5EF4-FFF2-40B4-BE49-F238E27FC236}">
              <a16:creationId xmlns:a16="http://schemas.microsoft.com/office/drawing/2014/main" id="{00000000-0008-0000-2000-0000B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8" name="251 CuadroTexto">
          <a:extLst>
            <a:ext uri="{FF2B5EF4-FFF2-40B4-BE49-F238E27FC236}">
              <a16:creationId xmlns:a16="http://schemas.microsoft.com/office/drawing/2014/main" id="{00000000-0008-0000-2000-0000B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9" name="252 CuadroTexto">
          <a:extLst>
            <a:ext uri="{FF2B5EF4-FFF2-40B4-BE49-F238E27FC236}">
              <a16:creationId xmlns:a16="http://schemas.microsoft.com/office/drawing/2014/main" id="{00000000-0008-0000-2000-0000B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0" name="253 CuadroTexto">
          <a:extLst>
            <a:ext uri="{FF2B5EF4-FFF2-40B4-BE49-F238E27FC236}">
              <a16:creationId xmlns:a16="http://schemas.microsoft.com/office/drawing/2014/main" id="{00000000-0008-0000-2000-0000B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1" name="254 CuadroTexto">
          <a:extLst>
            <a:ext uri="{FF2B5EF4-FFF2-40B4-BE49-F238E27FC236}">
              <a16:creationId xmlns:a16="http://schemas.microsoft.com/office/drawing/2014/main" id="{00000000-0008-0000-2000-0000B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2" name="255 CuadroTexto">
          <a:extLst>
            <a:ext uri="{FF2B5EF4-FFF2-40B4-BE49-F238E27FC236}">
              <a16:creationId xmlns:a16="http://schemas.microsoft.com/office/drawing/2014/main" id="{00000000-0008-0000-2000-0000C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3" name="256 CuadroTexto">
          <a:extLst>
            <a:ext uri="{FF2B5EF4-FFF2-40B4-BE49-F238E27FC236}">
              <a16:creationId xmlns:a16="http://schemas.microsoft.com/office/drawing/2014/main" id="{00000000-0008-0000-2000-0000C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4" name="257 CuadroTexto">
          <a:extLst>
            <a:ext uri="{FF2B5EF4-FFF2-40B4-BE49-F238E27FC236}">
              <a16:creationId xmlns:a16="http://schemas.microsoft.com/office/drawing/2014/main" id="{00000000-0008-0000-2000-0000C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5" name="258 CuadroTexto">
          <a:extLst>
            <a:ext uri="{FF2B5EF4-FFF2-40B4-BE49-F238E27FC236}">
              <a16:creationId xmlns:a16="http://schemas.microsoft.com/office/drawing/2014/main" id="{00000000-0008-0000-2000-0000C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6" name="259 CuadroTexto">
          <a:extLst>
            <a:ext uri="{FF2B5EF4-FFF2-40B4-BE49-F238E27FC236}">
              <a16:creationId xmlns:a16="http://schemas.microsoft.com/office/drawing/2014/main" id="{00000000-0008-0000-2000-0000C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7" name="260 CuadroTexto">
          <a:extLst>
            <a:ext uri="{FF2B5EF4-FFF2-40B4-BE49-F238E27FC236}">
              <a16:creationId xmlns:a16="http://schemas.microsoft.com/office/drawing/2014/main" id="{00000000-0008-0000-2000-0000C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8" name="261 CuadroTexto">
          <a:extLst>
            <a:ext uri="{FF2B5EF4-FFF2-40B4-BE49-F238E27FC236}">
              <a16:creationId xmlns:a16="http://schemas.microsoft.com/office/drawing/2014/main" id="{00000000-0008-0000-2000-0000C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9" name="262 CuadroTexto">
          <a:extLst>
            <a:ext uri="{FF2B5EF4-FFF2-40B4-BE49-F238E27FC236}">
              <a16:creationId xmlns:a16="http://schemas.microsoft.com/office/drawing/2014/main" id="{00000000-0008-0000-2000-0000C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0" name="263 CuadroTexto">
          <a:extLst>
            <a:ext uri="{FF2B5EF4-FFF2-40B4-BE49-F238E27FC236}">
              <a16:creationId xmlns:a16="http://schemas.microsoft.com/office/drawing/2014/main" id="{00000000-0008-0000-2000-0000C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1" name="264 CuadroTexto">
          <a:extLst>
            <a:ext uri="{FF2B5EF4-FFF2-40B4-BE49-F238E27FC236}">
              <a16:creationId xmlns:a16="http://schemas.microsoft.com/office/drawing/2014/main" id="{00000000-0008-0000-2000-0000C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2" name="265 CuadroTexto">
          <a:extLst>
            <a:ext uri="{FF2B5EF4-FFF2-40B4-BE49-F238E27FC236}">
              <a16:creationId xmlns:a16="http://schemas.microsoft.com/office/drawing/2014/main" id="{00000000-0008-0000-2000-0000C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3" name="266 CuadroTexto">
          <a:extLst>
            <a:ext uri="{FF2B5EF4-FFF2-40B4-BE49-F238E27FC236}">
              <a16:creationId xmlns:a16="http://schemas.microsoft.com/office/drawing/2014/main" id="{00000000-0008-0000-2000-0000C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4" name="267 CuadroTexto">
          <a:extLst>
            <a:ext uri="{FF2B5EF4-FFF2-40B4-BE49-F238E27FC236}">
              <a16:creationId xmlns:a16="http://schemas.microsoft.com/office/drawing/2014/main" id="{00000000-0008-0000-2000-0000C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045" name="268 CuadroTexto">
          <a:extLst>
            <a:ext uri="{FF2B5EF4-FFF2-40B4-BE49-F238E27FC236}">
              <a16:creationId xmlns:a16="http://schemas.microsoft.com/office/drawing/2014/main" id="{00000000-0008-0000-2000-0000CD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6" name="269 CuadroTexto">
          <a:extLst>
            <a:ext uri="{FF2B5EF4-FFF2-40B4-BE49-F238E27FC236}">
              <a16:creationId xmlns:a16="http://schemas.microsoft.com/office/drawing/2014/main" id="{00000000-0008-0000-2000-0000CE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7" name="270 CuadroTexto">
          <a:extLst>
            <a:ext uri="{FF2B5EF4-FFF2-40B4-BE49-F238E27FC236}">
              <a16:creationId xmlns:a16="http://schemas.microsoft.com/office/drawing/2014/main" id="{00000000-0008-0000-2000-0000CF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8" name="271 CuadroTexto">
          <a:extLst>
            <a:ext uri="{FF2B5EF4-FFF2-40B4-BE49-F238E27FC236}">
              <a16:creationId xmlns:a16="http://schemas.microsoft.com/office/drawing/2014/main" id="{00000000-0008-0000-2000-0000D0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9" name="272 CuadroTexto">
          <a:extLst>
            <a:ext uri="{FF2B5EF4-FFF2-40B4-BE49-F238E27FC236}">
              <a16:creationId xmlns:a16="http://schemas.microsoft.com/office/drawing/2014/main" id="{00000000-0008-0000-2000-0000D1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0" name="273 CuadroTexto">
          <a:extLst>
            <a:ext uri="{FF2B5EF4-FFF2-40B4-BE49-F238E27FC236}">
              <a16:creationId xmlns:a16="http://schemas.microsoft.com/office/drawing/2014/main" id="{00000000-0008-0000-2000-0000D2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1" name="274 CuadroTexto">
          <a:extLst>
            <a:ext uri="{FF2B5EF4-FFF2-40B4-BE49-F238E27FC236}">
              <a16:creationId xmlns:a16="http://schemas.microsoft.com/office/drawing/2014/main" id="{00000000-0008-0000-2000-0000D3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2" name="275 CuadroTexto">
          <a:extLst>
            <a:ext uri="{FF2B5EF4-FFF2-40B4-BE49-F238E27FC236}">
              <a16:creationId xmlns:a16="http://schemas.microsoft.com/office/drawing/2014/main" id="{00000000-0008-0000-2000-0000D4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3" name="276 CuadroTexto">
          <a:extLst>
            <a:ext uri="{FF2B5EF4-FFF2-40B4-BE49-F238E27FC236}">
              <a16:creationId xmlns:a16="http://schemas.microsoft.com/office/drawing/2014/main" id="{00000000-0008-0000-2000-0000D5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4" name="277 CuadroTexto">
          <a:extLst>
            <a:ext uri="{FF2B5EF4-FFF2-40B4-BE49-F238E27FC236}">
              <a16:creationId xmlns:a16="http://schemas.microsoft.com/office/drawing/2014/main" id="{00000000-0008-0000-2000-0000D6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5" name="278 CuadroTexto">
          <a:extLst>
            <a:ext uri="{FF2B5EF4-FFF2-40B4-BE49-F238E27FC236}">
              <a16:creationId xmlns:a16="http://schemas.microsoft.com/office/drawing/2014/main" id="{00000000-0008-0000-2000-0000D7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6" name="279 CuadroTexto">
          <a:extLst>
            <a:ext uri="{FF2B5EF4-FFF2-40B4-BE49-F238E27FC236}">
              <a16:creationId xmlns:a16="http://schemas.microsoft.com/office/drawing/2014/main" id="{00000000-0008-0000-2000-0000D8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7" name="280 CuadroTexto">
          <a:extLst>
            <a:ext uri="{FF2B5EF4-FFF2-40B4-BE49-F238E27FC236}">
              <a16:creationId xmlns:a16="http://schemas.microsoft.com/office/drawing/2014/main" id="{00000000-0008-0000-2000-0000D9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8" name="281 CuadroTexto">
          <a:extLst>
            <a:ext uri="{FF2B5EF4-FFF2-40B4-BE49-F238E27FC236}">
              <a16:creationId xmlns:a16="http://schemas.microsoft.com/office/drawing/2014/main" id="{00000000-0008-0000-2000-0000DA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9" name="282 CuadroTexto">
          <a:extLst>
            <a:ext uri="{FF2B5EF4-FFF2-40B4-BE49-F238E27FC236}">
              <a16:creationId xmlns:a16="http://schemas.microsoft.com/office/drawing/2014/main" id="{00000000-0008-0000-2000-0000DB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60" name="283 CuadroTexto">
          <a:extLst>
            <a:ext uri="{FF2B5EF4-FFF2-40B4-BE49-F238E27FC236}">
              <a16:creationId xmlns:a16="http://schemas.microsoft.com/office/drawing/2014/main" id="{00000000-0008-0000-2000-0000DC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61" name="284 CuadroTexto">
          <a:extLst>
            <a:ext uri="{FF2B5EF4-FFF2-40B4-BE49-F238E27FC236}">
              <a16:creationId xmlns:a16="http://schemas.microsoft.com/office/drawing/2014/main" id="{00000000-0008-0000-2000-0000DD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062" name="285 CuadroTexto">
          <a:extLst>
            <a:ext uri="{FF2B5EF4-FFF2-40B4-BE49-F238E27FC236}">
              <a16:creationId xmlns:a16="http://schemas.microsoft.com/office/drawing/2014/main" id="{00000000-0008-0000-2000-0000D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3" name="286 CuadroTexto">
          <a:extLst>
            <a:ext uri="{FF2B5EF4-FFF2-40B4-BE49-F238E27FC236}">
              <a16:creationId xmlns:a16="http://schemas.microsoft.com/office/drawing/2014/main" id="{00000000-0008-0000-2000-0000D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4" name="287 CuadroTexto">
          <a:extLst>
            <a:ext uri="{FF2B5EF4-FFF2-40B4-BE49-F238E27FC236}">
              <a16:creationId xmlns:a16="http://schemas.microsoft.com/office/drawing/2014/main" id="{00000000-0008-0000-2000-0000E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5" name="288 CuadroTexto">
          <a:extLst>
            <a:ext uri="{FF2B5EF4-FFF2-40B4-BE49-F238E27FC236}">
              <a16:creationId xmlns:a16="http://schemas.microsoft.com/office/drawing/2014/main" id="{00000000-0008-0000-2000-0000E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6" name="289 CuadroTexto">
          <a:extLst>
            <a:ext uri="{FF2B5EF4-FFF2-40B4-BE49-F238E27FC236}">
              <a16:creationId xmlns:a16="http://schemas.microsoft.com/office/drawing/2014/main" id="{00000000-0008-0000-2000-0000E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7" name="290 CuadroTexto">
          <a:extLst>
            <a:ext uri="{FF2B5EF4-FFF2-40B4-BE49-F238E27FC236}">
              <a16:creationId xmlns:a16="http://schemas.microsoft.com/office/drawing/2014/main" id="{00000000-0008-0000-2000-0000E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8" name="291 CuadroTexto">
          <a:extLst>
            <a:ext uri="{FF2B5EF4-FFF2-40B4-BE49-F238E27FC236}">
              <a16:creationId xmlns:a16="http://schemas.microsoft.com/office/drawing/2014/main" id="{00000000-0008-0000-2000-0000E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9" name="292 CuadroTexto">
          <a:extLst>
            <a:ext uri="{FF2B5EF4-FFF2-40B4-BE49-F238E27FC236}">
              <a16:creationId xmlns:a16="http://schemas.microsoft.com/office/drawing/2014/main" id="{00000000-0008-0000-2000-0000E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0" name="293 CuadroTexto">
          <a:extLst>
            <a:ext uri="{FF2B5EF4-FFF2-40B4-BE49-F238E27FC236}">
              <a16:creationId xmlns:a16="http://schemas.microsoft.com/office/drawing/2014/main" id="{00000000-0008-0000-2000-0000E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1" name="294 CuadroTexto">
          <a:extLst>
            <a:ext uri="{FF2B5EF4-FFF2-40B4-BE49-F238E27FC236}">
              <a16:creationId xmlns:a16="http://schemas.microsoft.com/office/drawing/2014/main" id="{00000000-0008-0000-2000-0000E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2" name="295 CuadroTexto">
          <a:extLst>
            <a:ext uri="{FF2B5EF4-FFF2-40B4-BE49-F238E27FC236}">
              <a16:creationId xmlns:a16="http://schemas.microsoft.com/office/drawing/2014/main" id="{00000000-0008-0000-2000-0000E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3" name="296 CuadroTexto">
          <a:extLst>
            <a:ext uri="{FF2B5EF4-FFF2-40B4-BE49-F238E27FC236}">
              <a16:creationId xmlns:a16="http://schemas.microsoft.com/office/drawing/2014/main" id="{00000000-0008-0000-2000-0000E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4" name="1 CuadroTexto">
          <a:extLst>
            <a:ext uri="{FF2B5EF4-FFF2-40B4-BE49-F238E27FC236}">
              <a16:creationId xmlns:a16="http://schemas.microsoft.com/office/drawing/2014/main" id="{00000000-0008-0000-2000-0000E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5" name="2 CuadroTexto">
          <a:extLst>
            <a:ext uri="{FF2B5EF4-FFF2-40B4-BE49-F238E27FC236}">
              <a16:creationId xmlns:a16="http://schemas.microsoft.com/office/drawing/2014/main" id="{00000000-0008-0000-2000-0000E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6" name="3 CuadroTexto">
          <a:extLst>
            <a:ext uri="{FF2B5EF4-FFF2-40B4-BE49-F238E27FC236}">
              <a16:creationId xmlns:a16="http://schemas.microsoft.com/office/drawing/2014/main" id="{00000000-0008-0000-2000-0000E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7" name="4 CuadroTexto">
          <a:extLst>
            <a:ext uri="{FF2B5EF4-FFF2-40B4-BE49-F238E27FC236}">
              <a16:creationId xmlns:a16="http://schemas.microsoft.com/office/drawing/2014/main" id="{00000000-0008-0000-2000-0000E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8" name="5 CuadroTexto">
          <a:extLst>
            <a:ext uri="{FF2B5EF4-FFF2-40B4-BE49-F238E27FC236}">
              <a16:creationId xmlns:a16="http://schemas.microsoft.com/office/drawing/2014/main" id="{00000000-0008-0000-2000-0000E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9" name="6 CuadroTexto">
          <a:extLst>
            <a:ext uri="{FF2B5EF4-FFF2-40B4-BE49-F238E27FC236}">
              <a16:creationId xmlns:a16="http://schemas.microsoft.com/office/drawing/2014/main" id="{00000000-0008-0000-2000-0000E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0" name="7 CuadroTexto">
          <a:extLst>
            <a:ext uri="{FF2B5EF4-FFF2-40B4-BE49-F238E27FC236}">
              <a16:creationId xmlns:a16="http://schemas.microsoft.com/office/drawing/2014/main" id="{00000000-0008-0000-2000-0000F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1" name="8 CuadroTexto">
          <a:extLst>
            <a:ext uri="{FF2B5EF4-FFF2-40B4-BE49-F238E27FC236}">
              <a16:creationId xmlns:a16="http://schemas.microsoft.com/office/drawing/2014/main" id="{00000000-0008-0000-2000-0000F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2" name="9 CuadroTexto">
          <a:extLst>
            <a:ext uri="{FF2B5EF4-FFF2-40B4-BE49-F238E27FC236}">
              <a16:creationId xmlns:a16="http://schemas.microsoft.com/office/drawing/2014/main" id="{00000000-0008-0000-2000-0000F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3" name="10 CuadroTexto">
          <a:extLst>
            <a:ext uri="{FF2B5EF4-FFF2-40B4-BE49-F238E27FC236}">
              <a16:creationId xmlns:a16="http://schemas.microsoft.com/office/drawing/2014/main" id="{00000000-0008-0000-2000-0000F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4" name="11 CuadroTexto">
          <a:extLst>
            <a:ext uri="{FF2B5EF4-FFF2-40B4-BE49-F238E27FC236}">
              <a16:creationId xmlns:a16="http://schemas.microsoft.com/office/drawing/2014/main" id="{00000000-0008-0000-2000-0000F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5" name="12 CuadroTexto">
          <a:extLst>
            <a:ext uri="{FF2B5EF4-FFF2-40B4-BE49-F238E27FC236}">
              <a16:creationId xmlns:a16="http://schemas.microsoft.com/office/drawing/2014/main" id="{00000000-0008-0000-2000-0000F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6" name="13 CuadroTexto">
          <a:extLst>
            <a:ext uri="{FF2B5EF4-FFF2-40B4-BE49-F238E27FC236}">
              <a16:creationId xmlns:a16="http://schemas.microsoft.com/office/drawing/2014/main" id="{00000000-0008-0000-2000-0000F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7" name="14 CuadroTexto">
          <a:extLst>
            <a:ext uri="{FF2B5EF4-FFF2-40B4-BE49-F238E27FC236}">
              <a16:creationId xmlns:a16="http://schemas.microsoft.com/office/drawing/2014/main" id="{00000000-0008-0000-2000-0000F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8" name="15 CuadroTexto">
          <a:extLst>
            <a:ext uri="{FF2B5EF4-FFF2-40B4-BE49-F238E27FC236}">
              <a16:creationId xmlns:a16="http://schemas.microsoft.com/office/drawing/2014/main" id="{00000000-0008-0000-2000-0000F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9" name="16 CuadroTexto">
          <a:extLst>
            <a:ext uri="{FF2B5EF4-FFF2-40B4-BE49-F238E27FC236}">
              <a16:creationId xmlns:a16="http://schemas.microsoft.com/office/drawing/2014/main" id="{00000000-0008-0000-2000-0000F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0" name="18 CuadroTexto">
          <a:extLst>
            <a:ext uri="{FF2B5EF4-FFF2-40B4-BE49-F238E27FC236}">
              <a16:creationId xmlns:a16="http://schemas.microsoft.com/office/drawing/2014/main" id="{00000000-0008-0000-2000-0000F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1" name="19 CuadroTexto">
          <a:extLst>
            <a:ext uri="{FF2B5EF4-FFF2-40B4-BE49-F238E27FC236}">
              <a16:creationId xmlns:a16="http://schemas.microsoft.com/office/drawing/2014/main" id="{00000000-0008-0000-2000-0000F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2" name="20 CuadroTexto">
          <a:extLst>
            <a:ext uri="{FF2B5EF4-FFF2-40B4-BE49-F238E27FC236}">
              <a16:creationId xmlns:a16="http://schemas.microsoft.com/office/drawing/2014/main" id="{00000000-0008-0000-2000-0000F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3" name="21 CuadroTexto">
          <a:extLst>
            <a:ext uri="{FF2B5EF4-FFF2-40B4-BE49-F238E27FC236}">
              <a16:creationId xmlns:a16="http://schemas.microsoft.com/office/drawing/2014/main" id="{00000000-0008-0000-2000-0000F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4" name="22 CuadroTexto">
          <a:extLst>
            <a:ext uri="{FF2B5EF4-FFF2-40B4-BE49-F238E27FC236}">
              <a16:creationId xmlns:a16="http://schemas.microsoft.com/office/drawing/2014/main" id="{00000000-0008-0000-2000-0000F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5" name="23 CuadroTexto">
          <a:extLst>
            <a:ext uri="{FF2B5EF4-FFF2-40B4-BE49-F238E27FC236}">
              <a16:creationId xmlns:a16="http://schemas.microsoft.com/office/drawing/2014/main" id="{00000000-0008-0000-2000-0000F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6" name="24 CuadroTexto">
          <a:extLst>
            <a:ext uri="{FF2B5EF4-FFF2-40B4-BE49-F238E27FC236}">
              <a16:creationId xmlns:a16="http://schemas.microsoft.com/office/drawing/2014/main" id="{00000000-0008-0000-2000-00000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7" name="25 CuadroTexto">
          <a:extLst>
            <a:ext uri="{FF2B5EF4-FFF2-40B4-BE49-F238E27FC236}">
              <a16:creationId xmlns:a16="http://schemas.microsoft.com/office/drawing/2014/main" id="{00000000-0008-0000-2000-00000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8" name="26 CuadroTexto">
          <a:extLst>
            <a:ext uri="{FF2B5EF4-FFF2-40B4-BE49-F238E27FC236}">
              <a16:creationId xmlns:a16="http://schemas.microsoft.com/office/drawing/2014/main" id="{00000000-0008-0000-2000-00000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9" name="27 CuadroTexto">
          <a:extLst>
            <a:ext uri="{FF2B5EF4-FFF2-40B4-BE49-F238E27FC236}">
              <a16:creationId xmlns:a16="http://schemas.microsoft.com/office/drawing/2014/main" id="{00000000-0008-0000-2000-00000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0" name="28 CuadroTexto">
          <a:extLst>
            <a:ext uri="{FF2B5EF4-FFF2-40B4-BE49-F238E27FC236}">
              <a16:creationId xmlns:a16="http://schemas.microsoft.com/office/drawing/2014/main" id="{00000000-0008-0000-2000-00000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1" name="29 CuadroTexto">
          <a:extLst>
            <a:ext uri="{FF2B5EF4-FFF2-40B4-BE49-F238E27FC236}">
              <a16:creationId xmlns:a16="http://schemas.microsoft.com/office/drawing/2014/main" id="{00000000-0008-0000-2000-00000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2" name="30 CuadroTexto">
          <a:extLst>
            <a:ext uri="{FF2B5EF4-FFF2-40B4-BE49-F238E27FC236}">
              <a16:creationId xmlns:a16="http://schemas.microsoft.com/office/drawing/2014/main" id="{00000000-0008-0000-2000-00000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3" name="31 CuadroTexto">
          <a:extLst>
            <a:ext uri="{FF2B5EF4-FFF2-40B4-BE49-F238E27FC236}">
              <a16:creationId xmlns:a16="http://schemas.microsoft.com/office/drawing/2014/main" id="{00000000-0008-0000-2000-00000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4" name="32 CuadroTexto">
          <a:extLst>
            <a:ext uri="{FF2B5EF4-FFF2-40B4-BE49-F238E27FC236}">
              <a16:creationId xmlns:a16="http://schemas.microsoft.com/office/drawing/2014/main" id="{00000000-0008-0000-2000-00000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5" name="33 CuadroTexto">
          <a:extLst>
            <a:ext uri="{FF2B5EF4-FFF2-40B4-BE49-F238E27FC236}">
              <a16:creationId xmlns:a16="http://schemas.microsoft.com/office/drawing/2014/main" id="{00000000-0008-0000-2000-00000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6" name="34 CuadroTexto">
          <a:extLst>
            <a:ext uri="{FF2B5EF4-FFF2-40B4-BE49-F238E27FC236}">
              <a16:creationId xmlns:a16="http://schemas.microsoft.com/office/drawing/2014/main" id="{00000000-0008-0000-2000-00000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7" name="35 CuadroTexto">
          <a:extLst>
            <a:ext uri="{FF2B5EF4-FFF2-40B4-BE49-F238E27FC236}">
              <a16:creationId xmlns:a16="http://schemas.microsoft.com/office/drawing/2014/main" id="{00000000-0008-0000-2000-00000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8" name="36 CuadroTexto">
          <a:extLst>
            <a:ext uri="{FF2B5EF4-FFF2-40B4-BE49-F238E27FC236}">
              <a16:creationId xmlns:a16="http://schemas.microsoft.com/office/drawing/2014/main" id="{00000000-0008-0000-2000-00000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9" name="37 CuadroTexto">
          <a:extLst>
            <a:ext uri="{FF2B5EF4-FFF2-40B4-BE49-F238E27FC236}">
              <a16:creationId xmlns:a16="http://schemas.microsoft.com/office/drawing/2014/main" id="{00000000-0008-0000-2000-00000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0" name="38 CuadroTexto">
          <a:extLst>
            <a:ext uri="{FF2B5EF4-FFF2-40B4-BE49-F238E27FC236}">
              <a16:creationId xmlns:a16="http://schemas.microsoft.com/office/drawing/2014/main" id="{00000000-0008-0000-2000-00000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1" name="39 CuadroTexto">
          <a:extLst>
            <a:ext uri="{FF2B5EF4-FFF2-40B4-BE49-F238E27FC236}">
              <a16:creationId xmlns:a16="http://schemas.microsoft.com/office/drawing/2014/main" id="{00000000-0008-0000-2000-00000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2" name="40 CuadroTexto">
          <a:extLst>
            <a:ext uri="{FF2B5EF4-FFF2-40B4-BE49-F238E27FC236}">
              <a16:creationId xmlns:a16="http://schemas.microsoft.com/office/drawing/2014/main" id="{00000000-0008-0000-2000-00001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3" name="41 CuadroTexto">
          <a:extLst>
            <a:ext uri="{FF2B5EF4-FFF2-40B4-BE49-F238E27FC236}">
              <a16:creationId xmlns:a16="http://schemas.microsoft.com/office/drawing/2014/main" id="{00000000-0008-0000-2000-00001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4" name="42 CuadroTexto">
          <a:extLst>
            <a:ext uri="{FF2B5EF4-FFF2-40B4-BE49-F238E27FC236}">
              <a16:creationId xmlns:a16="http://schemas.microsoft.com/office/drawing/2014/main" id="{00000000-0008-0000-2000-00001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5" name="43 CuadroTexto">
          <a:extLst>
            <a:ext uri="{FF2B5EF4-FFF2-40B4-BE49-F238E27FC236}">
              <a16:creationId xmlns:a16="http://schemas.microsoft.com/office/drawing/2014/main" id="{00000000-0008-0000-2000-00001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6" name="44 CuadroTexto">
          <a:extLst>
            <a:ext uri="{FF2B5EF4-FFF2-40B4-BE49-F238E27FC236}">
              <a16:creationId xmlns:a16="http://schemas.microsoft.com/office/drawing/2014/main" id="{00000000-0008-0000-2000-00001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7" name="45 CuadroTexto">
          <a:extLst>
            <a:ext uri="{FF2B5EF4-FFF2-40B4-BE49-F238E27FC236}">
              <a16:creationId xmlns:a16="http://schemas.microsoft.com/office/drawing/2014/main" id="{00000000-0008-0000-2000-00001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8" name="46 CuadroTexto">
          <a:extLst>
            <a:ext uri="{FF2B5EF4-FFF2-40B4-BE49-F238E27FC236}">
              <a16:creationId xmlns:a16="http://schemas.microsoft.com/office/drawing/2014/main" id="{00000000-0008-0000-2000-00001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9" name="47 CuadroTexto">
          <a:extLst>
            <a:ext uri="{FF2B5EF4-FFF2-40B4-BE49-F238E27FC236}">
              <a16:creationId xmlns:a16="http://schemas.microsoft.com/office/drawing/2014/main" id="{00000000-0008-0000-2000-00001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0" name="48 CuadroTexto">
          <a:extLst>
            <a:ext uri="{FF2B5EF4-FFF2-40B4-BE49-F238E27FC236}">
              <a16:creationId xmlns:a16="http://schemas.microsoft.com/office/drawing/2014/main" id="{00000000-0008-0000-2000-00001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1" name="49 CuadroTexto">
          <a:extLst>
            <a:ext uri="{FF2B5EF4-FFF2-40B4-BE49-F238E27FC236}">
              <a16:creationId xmlns:a16="http://schemas.microsoft.com/office/drawing/2014/main" id="{00000000-0008-0000-2000-00001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2" name="50 CuadroTexto">
          <a:extLst>
            <a:ext uri="{FF2B5EF4-FFF2-40B4-BE49-F238E27FC236}">
              <a16:creationId xmlns:a16="http://schemas.microsoft.com/office/drawing/2014/main" id="{00000000-0008-0000-2000-00001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3" name="51 CuadroTexto">
          <a:extLst>
            <a:ext uri="{FF2B5EF4-FFF2-40B4-BE49-F238E27FC236}">
              <a16:creationId xmlns:a16="http://schemas.microsoft.com/office/drawing/2014/main" id="{00000000-0008-0000-2000-00001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4" name="52 CuadroTexto">
          <a:extLst>
            <a:ext uri="{FF2B5EF4-FFF2-40B4-BE49-F238E27FC236}">
              <a16:creationId xmlns:a16="http://schemas.microsoft.com/office/drawing/2014/main" id="{00000000-0008-0000-2000-00001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5" name="53 CuadroTexto">
          <a:extLst>
            <a:ext uri="{FF2B5EF4-FFF2-40B4-BE49-F238E27FC236}">
              <a16:creationId xmlns:a16="http://schemas.microsoft.com/office/drawing/2014/main" id="{00000000-0008-0000-2000-00001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6" name="54 CuadroTexto">
          <a:extLst>
            <a:ext uri="{FF2B5EF4-FFF2-40B4-BE49-F238E27FC236}">
              <a16:creationId xmlns:a16="http://schemas.microsoft.com/office/drawing/2014/main" id="{00000000-0008-0000-2000-00001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7" name="55 CuadroTexto">
          <a:extLst>
            <a:ext uri="{FF2B5EF4-FFF2-40B4-BE49-F238E27FC236}">
              <a16:creationId xmlns:a16="http://schemas.microsoft.com/office/drawing/2014/main" id="{00000000-0008-0000-2000-00001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8" name="56 CuadroTexto">
          <a:extLst>
            <a:ext uri="{FF2B5EF4-FFF2-40B4-BE49-F238E27FC236}">
              <a16:creationId xmlns:a16="http://schemas.microsoft.com/office/drawing/2014/main" id="{00000000-0008-0000-2000-00002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9" name="57 CuadroTexto">
          <a:extLst>
            <a:ext uri="{FF2B5EF4-FFF2-40B4-BE49-F238E27FC236}">
              <a16:creationId xmlns:a16="http://schemas.microsoft.com/office/drawing/2014/main" id="{00000000-0008-0000-2000-00002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0" name="58 CuadroTexto">
          <a:extLst>
            <a:ext uri="{FF2B5EF4-FFF2-40B4-BE49-F238E27FC236}">
              <a16:creationId xmlns:a16="http://schemas.microsoft.com/office/drawing/2014/main" id="{00000000-0008-0000-2000-00002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1" name="59 CuadroTexto">
          <a:extLst>
            <a:ext uri="{FF2B5EF4-FFF2-40B4-BE49-F238E27FC236}">
              <a16:creationId xmlns:a16="http://schemas.microsoft.com/office/drawing/2014/main" id="{00000000-0008-0000-2000-00002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2" name="60 CuadroTexto">
          <a:extLst>
            <a:ext uri="{FF2B5EF4-FFF2-40B4-BE49-F238E27FC236}">
              <a16:creationId xmlns:a16="http://schemas.microsoft.com/office/drawing/2014/main" id="{00000000-0008-0000-2000-00002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3" name="61 CuadroTexto">
          <a:extLst>
            <a:ext uri="{FF2B5EF4-FFF2-40B4-BE49-F238E27FC236}">
              <a16:creationId xmlns:a16="http://schemas.microsoft.com/office/drawing/2014/main" id="{00000000-0008-0000-2000-00002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4" name="62 CuadroTexto">
          <a:extLst>
            <a:ext uri="{FF2B5EF4-FFF2-40B4-BE49-F238E27FC236}">
              <a16:creationId xmlns:a16="http://schemas.microsoft.com/office/drawing/2014/main" id="{00000000-0008-0000-2000-00002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5" name="63 CuadroTexto">
          <a:extLst>
            <a:ext uri="{FF2B5EF4-FFF2-40B4-BE49-F238E27FC236}">
              <a16:creationId xmlns:a16="http://schemas.microsoft.com/office/drawing/2014/main" id="{00000000-0008-0000-2000-00002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6" name="64 CuadroTexto">
          <a:extLst>
            <a:ext uri="{FF2B5EF4-FFF2-40B4-BE49-F238E27FC236}">
              <a16:creationId xmlns:a16="http://schemas.microsoft.com/office/drawing/2014/main" id="{00000000-0008-0000-2000-00002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7" name="65 CuadroTexto">
          <a:extLst>
            <a:ext uri="{FF2B5EF4-FFF2-40B4-BE49-F238E27FC236}">
              <a16:creationId xmlns:a16="http://schemas.microsoft.com/office/drawing/2014/main" id="{00000000-0008-0000-2000-00002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8" name="66 CuadroTexto">
          <a:extLst>
            <a:ext uri="{FF2B5EF4-FFF2-40B4-BE49-F238E27FC236}">
              <a16:creationId xmlns:a16="http://schemas.microsoft.com/office/drawing/2014/main" id="{00000000-0008-0000-2000-00002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9" name="67 CuadroTexto">
          <a:extLst>
            <a:ext uri="{FF2B5EF4-FFF2-40B4-BE49-F238E27FC236}">
              <a16:creationId xmlns:a16="http://schemas.microsoft.com/office/drawing/2014/main" id="{00000000-0008-0000-2000-00002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0" name="68 CuadroTexto">
          <a:extLst>
            <a:ext uri="{FF2B5EF4-FFF2-40B4-BE49-F238E27FC236}">
              <a16:creationId xmlns:a16="http://schemas.microsoft.com/office/drawing/2014/main" id="{00000000-0008-0000-2000-00002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1" name="69 CuadroTexto">
          <a:extLst>
            <a:ext uri="{FF2B5EF4-FFF2-40B4-BE49-F238E27FC236}">
              <a16:creationId xmlns:a16="http://schemas.microsoft.com/office/drawing/2014/main" id="{00000000-0008-0000-2000-00002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2" name="70 CuadroTexto">
          <a:extLst>
            <a:ext uri="{FF2B5EF4-FFF2-40B4-BE49-F238E27FC236}">
              <a16:creationId xmlns:a16="http://schemas.microsoft.com/office/drawing/2014/main" id="{00000000-0008-0000-2000-00002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3" name="71 CuadroTexto">
          <a:extLst>
            <a:ext uri="{FF2B5EF4-FFF2-40B4-BE49-F238E27FC236}">
              <a16:creationId xmlns:a16="http://schemas.microsoft.com/office/drawing/2014/main" id="{00000000-0008-0000-2000-00002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4" name="72 CuadroTexto">
          <a:extLst>
            <a:ext uri="{FF2B5EF4-FFF2-40B4-BE49-F238E27FC236}">
              <a16:creationId xmlns:a16="http://schemas.microsoft.com/office/drawing/2014/main" id="{00000000-0008-0000-2000-00003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5" name="73 CuadroTexto">
          <a:extLst>
            <a:ext uri="{FF2B5EF4-FFF2-40B4-BE49-F238E27FC236}">
              <a16:creationId xmlns:a16="http://schemas.microsoft.com/office/drawing/2014/main" id="{00000000-0008-0000-2000-00003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6" name="74 CuadroTexto">
          <a:extLst>
            <a:ext uri="{FF2B5EF4-FFF2-40B4-BE49-F238E27FC236}">
              <a16:creationId xmlns:a16="http://schemas.microsoft.com/office/drawing/2014/main" id="{00000000-0008-0000-2000-00003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7" name="75 CuadroTexto">
          <a:extLst>
            <a:ext uri="{FF2B5EF4-FFF2-40B4-BE49-F238E27FC236}">
              <a16:creationId xmlns:a16="http://schemas.microsoft.com/office/drawing/2014/main" id="{00000000-0008-0000-2000-00003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8" name="76 CuadroTexto">
          <a:extLst>
            <a:ext uri="{FF2B5EF4-FFF2-40B4-BE49-F238E27FC236}">
              <a16:creationId xmlns:a16="http://schemas.microsoft.com/office/drawing/2014/main" id="{00000000-0008-0000-2000-00003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9" name="77 CuadroTexto">
          <a:extLst>
            <a:ext uri="{FF2B5EF4-FFF2-40B4-BE49-F238E27FC236}">
              <a16:creationId xmlns:a16="http://schemas.microsoft.com/office/drawing/2014/main" id="{00000000-0008-0000-2000-00003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0" name="78 CuadroTexto">
          <a:extLst>
            <a:ext uri="{FF2B5EF4-FFF2-40B4-BE49-F238E27FC236}">
              <a16:creationId xmlns:a16="http://schemas.microsoft.com/office/drawing/2014/main" id="{00000000-0008-0000-2000-00003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1" name="79 CuadroTexto">
          <a:extLst>
            <a:ext uri="{FF2B5EF4-FFF2-40B4-BE49-F238E27FC236}">
              <a16:creationId xmlns:a16="http://schemas.microsoft.com/office/drawing/2014/main" id="{00000000-0008-0000-2000-00003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2" name="80 CuadroTexto">
          <a:extLst>
            <a:ext uri="{FF2B5EF4-FFF2-40B4-BE49-F238E27FC236}">
              <a16:creationId xmlns:a16="http://schemas.microsoft.com/office/drawing/2014/main" id="{00000000-0008-0000-2000-00003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3" name="81 CuadroTexto">
          <a:extLst>
            <a:ext uri="{FF2B5EF4-FFF2-40B4-BE49-F238E27FC236}">
              <a16:creationId xmlns:a16="http://schemas.microsoft.com/office/drawing/2014/main" id="{00000000-0008-0000-2000-00003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4" name="82 CuadroTexto">
          <a:extLst>
            <a:ext uri="{FF2B5EF4-FFF2-40B4-BE49-F238E27FC236}">
              <a16:creationId xmlns:a16="http://schemas.microsoft.com/office/drawing/2014/main" id="{00000000-0008-0000-2000-00003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5" name="83 CuadroTexto">
          <a:extLst>
            <a:ext uri="{FF2B5EF4-FFF2-40B4-BE49-F238E27FC236}">
              <a16:creationId xmlns:a16="http://schemas.microsoft.com/office/drawing/2014/main" id="{00000000-0008-0000-2000-00003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6" name="84 CuadroTexto">
          <a:extLst>
            <a:ext uri="{FF2B5EF4-FFF2-40B4-BE49-F238E27FC236}">
              <a16:creationId xmlns:a16="http://schemas.microsoft.com/office/drawing/2014/main" id="{00000000-0008-0000-2000-00003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7" name="85 CuadroTexto">
          <a:extLst>
            <a:ext uri="{FF2B5EF4-FFF2-40B4-BE49-F238E27FC236}">
              <a16:creationId xmlns:a16="http://schemas.microsoft.com/office/drawing/2014/main" id="{00000000-0008-0000-2000-00003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8" name="86 CuadroTexto">
          <a:extLst>
            <a:ext uri="{FF2B5EF4-FFF2-40B4-BE49-F238E27FC236}">
              <a16:creationId xmlns:a16="http://schemas.microsoft.com/office/drawing/2014/main" id="{00000000-0008-0000-2000-00003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9" name="87 CuadroTexto">
          <a:extLst>
            <a:ext uri="{FF2B5EF4-FFF2-40B4-BE49-F238E27FC236}">
              <a16:creationId xmlns:a16="http://schemas.microsoft.com/office/drawing/2014/main" id="{00000000-0008-0000-2000-00003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0" name="88 CuadroTexto">
          <a:extLst>
            <a:ext uri="{FF2B5EF4-FFF2-40B4-BE49-F238E27FC236}">
              <a16:creationId xmlns:a16="http://schemas.microsoft.com/office/drawing/2014/main" id="{00000000-0008-0000-2000-00004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1" name="89 CuadroTexto">
          <a:extLst>
            <a:ext uri="{FF2B5EF4-FFF2-40B4-BE49-F238E27FC236}">
              <a16:creationId xmlns:a16="http://schemas.microsoft.com/office/drawing/2014/main" id="{00000000-0008-0000-2000-00004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2" name="102 CuadroTexto">
          <a:extLst>
            <a:ext uri="{FF2B5EF4-FFF2-40B4-BE49-F238E27FC236}">
              <a16:creationId xmlns:a16="http://schemas.microsoft.com/office/drawing/2014/main" id="{00000000-0008-0000-2000-00004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3" name="103 CuadroTexto">
          <a:extLst>
            <a:ext uri="{FF2B5EF4-FFF2-40B4-BE49-F238E27FC236}">
              <a16:creationId xmlns:a16="http://schemas.microsoft.com/office/drawing/2014/main" id="{00000000-0008-0000-2000-00004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4" name="104 CuadroTexto">
          <a:extLst>
            <a:ext uri="{FF2B5EF4-FFF2-40B4-BE49-F238E27FC236}">
              <a16:creationId xmlns:a16="http://schemas.microsoft.com/office/drawing/2014/main" id="{00000000-0008-0000-2000-00004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5" name="105 CuadroTexto">
          <a:extLst>
            <a:ext uri="{FF2B5EF4-FFF2-40B4-BE49-F238E27FC236}">
              <a16:creationId xmlns:a16="http://schemas.microsoft.com/office/drawing/2014/main" id="{00000000-0008-0000-2000-00004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6" name="106 CuadroTexto">
          <a:extLst>
            <a:ext uri="{FF2B5EF4-FFF2-40B4-BE49-F238E27FC236}">
              <a16:creationId xmlns:a16="http://schemas.microsoft.com/office/drawing/2014/main" id="{00000000-0008-0000-2000-00004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7" name="107 CuadroTexto">
          <a:extLst>
            <a:ext uri="{FF2B5EF4-FFF2-40B4-BE49-F238E27FC236}">
              <a16:creationId xmlns:a16="http://schemas.microsoft.com/office/drawing/2014/main" id="{00000000-0008-0000-2000-00004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8" name="108 CuadroTexto">
          <a:extLst>
            <a:ext uri="{FF2B5EF4-FFF2-40B4-BE49-F238E27FC236}">
              <a16:creationId xmlns:a16="http://schemas.microsoft.com/office/drawing/2014/main" id="{00000000-0008-0000-2000-00004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9" name="109 CuadroTexto">
          <a:extLst>
            <a:ext uri="{FF2B5EF4-FFF2-40B4-BE49-F238E27FC236}">
              <a16:creationId xmlns:a16="http://schemas.microsoft.com/office/drawing/2014/main" id="{00000000-0008-0000-2000-00004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0" name="110 CuadroTexto">
          <a:extLst>
            <a:ext uri="{FF2B5EF4-FFF2-40B4-BE49-F238E27FC236}">
              <a16:creationId xmlns:a16="http://schemas.microsoft.com/office/drawing/2014/main" id="{00000000-0008-0000-2000-00004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1" name="111 CuadroTexto">
          <a:extLst>
            <a:ext uri="{FF2B5EF4-FFF2-40B4-BE49-F238E27FC236}">
              <a16:creationId xmlns:a16="http://schemas.microsoft.com/office/drawing/2014/main" id="{00000000-0008-0000-2000-00004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2" name="112 CuadroTexto">
          <a:extLst>
            <a:ext uri="{FF2B5EF4-FFF2-40B4-BE49-F238E27FC236}">
              <a16:creationId xmlns:a16="http://schemas.microsoft.com/office/drawing/2014/main" id="{00000000-0008-0000-2000-00004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3" name="113 CuadroTexto">
          <a:extLst>
            <a:ext uri="{FF2B5EF4-FFF2-40B4-BE49-F238E27FC236}">
              <a16:creationId xmlns:a16="http://schemas.microsoft.com/office/drawing/2014/main" id="{00000000-0008-0000-2000-00004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4" name="114 CuadroTexto">
          <a:extLst>
            <a:ext uri="{FF2B5EF4-FFF2-40B4-BE49-F238E27FC236}">
              <a16:creationId xmlns:a16="http://schemas.microsoft.com/office/drawing/2014/main" id="{00000000-0008-0000-2000-00004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5" name="115 CuadroTexto">
          <a:extLst>
            <a:ext uri="{FF2B5EF4-FFF2-40B4-BE49-F238E27FC236}">
              <a16:creationId xmlns:a16="http://schemas.microsoft.com/office/drawing/2014/main" id="{00000000-0008-0000-2000-00004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6" name="116 CuadroTexto">
          <a:extLst>
            <a:ext uri="{FF2B5EF4-FFF2-40B4-BE49-F238E27FC236}">
              <a16:creationId xmlns:a16="http://schemas.microsoft.com/office/drawing/2014/main" id="{00000000-0008-0000-2000-00005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7" name="117 CuadroTexto">
          <a:extLst>
            <a:ext uri="{FF2B5EF4-FFF2-40B4-BE49-F238E27FC236}">
              <a16:creationId xmlns:a16="http://schemas.microsoft.com/office/drawing/2014/main" id="{00000000-0008-0000-2000-00005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8" name="126 CuadroTexto">
          <a:extLst>
            <a:ext uri="{FF2B5EF4-FFF2-40B4-BE49-F238E27FC236}">
              <a16:creationId xmlns:a16="http://schemas.microsoft.com/office/drawing/2014/main" id="{00000000-0008-0000-2000-00005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9" name="127 CuadroTexto">
          <a:extLst>
            <a:ext uri="{FF2B5EF4-FFF2-40B4-BE49-F238E27FC236}">
              <a16:creationId xmlns:a16="http://schemas.microsoft.com/office/drawing/2014/main" id="{00000000-0008-0000-2000-00005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0" name="128 CuadroTexto">
          <a:extLst>
            <a:ext uri="{FF2B5EF4-FFF2-40B4-BE49-F238E27FC236}">
              <a16:creationId xmlns:a16="http://schemas.microsoft.com/office/drawing/2014/main" id="{00000000-0008-0000-2000-00005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1" name="129 CuadroTexto">
          <a:extLst>
            <a:ext uri="{FF2B5EF4-FFF2-40B4-BE49-F238E27FC236}">
              <a16:creationId xmlns:a16="http://schemas.microsoft.com/office/drawing/2014/main" id="{00000000-0008-0000-2000-00005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2" name="130 CuadroTexto">
          <a:extLst>
            <a:ext uri="{FF2B5EF4-FFF2-40B4-BE49-F238E27FC236}">
              <a16:creationId xmlns:a16="http://schemas.microsoft.com/office/drawing/2014/main" id="{00000000-0008-0000-2000-00005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3" name="131 CuadroTexto">
          <a:extLst>
            <a:ext uri="{FF2B5EF4-FFF2-40B4-BE49-F238E27FC236}">
              <a16:creationId xmlns:a16="http://schemas.microsoft.com/office/drawing/2014/main" id="{00000000-0008-0000-2000-00005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4" name="132 CuadroTexto">
          <a:extLst>
            <a:ext uri="{FF2B5EF4-FFF2-40B4-BE49-F238E27FC236}">
              <a16:creationId xmlns:a16="http://schemas.microsoft.com/office/drawing/2014/main" id="{00000000-0008-0000-2000-00005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5" name="133 CuadroTexto">
          <a:extLst>
            <a:ext uri="{FF2B5EF4-FFF2-40B4-BE49-F238E27FC236}">
              <a16:creationId xmlns:a16="http://schemas.microsoft.com/office/drawing/2014/main" id="{00000000-0008-0000-2000-00005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6" name="134 CuadroTexto">
          <a:extLst>
            <a:ext uri="{FF2B5EF4-FFF2-40B4-BE49-F238E27FC236}">
              <a16:creationId xmlns:a16="http://schemas.microsoft.com/office/drawing/2014/main" id="{00000000-0008-0000-2000-00005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7" name="135 CuadroTexto">
          <a:extLst>
            <a:ext uri="{FF2B5EF4-FFF2-40B4-BE49-F238E27FC236}">
              <a16:creationId xmlns:a16="http://schemas.microsoft.com/office/drawing/2014/main" id="{00000000-0008-0000-2000-00005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8" name="136 CuadroTexto">
          <a:extLst>
            <a:ext uri="{FF2B5EF4-FFF2-40B4-BE49-F238E27FC236}">
              <a16:creationId xmlns:a16="http://schemas.microsoft.com/office/drawing/2014/main" id="{00000000-0008-0000-2000-00005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9" name="137 CuadroTexto">
          <a:extLst>
            <a:ext uri="{FF2B5EF4-FFF2-40B4-BE49-F238E27FC236}">
              <a16:creationId xmlns:a16="http://schemas.microsoft.com/office/drawing/2014/main" id="{00000000-0008-0000-2000-00005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0" name="138 CuadroTexto">
          <a:extLst>
            <a:ext uri="{FF2B5EF4-FFF2-40B4-BE49-F238E27FC236}">
              <a16:creationId xmlns:a16="http://schemas.microsoft.com/office/drawing/2014/main" id="{00000000-0008-0000-2000-00005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1" name="139 CuadroTexto">
          <a:extLst>
            <a:ext uri="{FF2B5EF4-FFF2-40B4-BE49-F238E27FC236}">
              <a16:creationId xmlns:a16="http://schemas.microsoft.com/office/drawing/2014/main" id="{00000000-0008-0000-2000-00005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2" name="140 CuadroTexto">
          <a:extLst>
            <a:ext uri="{FF2B5EF4-FFF2-40B4-BE49-F238E27FC236}">
              <a16:creationId xmlns:a16="http://schemas.microsoft.com/office/drawing/2014/main" id="{00000000-0008-0000-2000-00006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3" name="141 CuadroTexto">
          <a:extLst>
            <a:ext uri="{FF2B5EF4-FFF2-40B4-BE49-F238E27FC236}">
              <a16:creationId xmlns:a16="http://schemas.microsoft.com/office/drawing/2014/main" id="{00000000-0008-0000-2000-00006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4" name="142 CuadroTexto">
          <a:extLst>
            <a:ext uri="{FF2B5EF4-FFF2-40B4-BE49-F238E27FC236}">
              <a16:creationId xmlns:a16="http://schemas.microsoft.com/office/drawing/2014/main" id="{00000000-0008-0000-2000-00006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5" name="306 CuadroTexto">
          <a:extLst>
            <a:ext uri="{FF2B5EF4-FFF2-40B4-BE49-F238E27FC236}">
              <a16:creationId xmlns:a16="http://schemas.microsoft.com/office/drawing/2014/main" id="{00000000-0008-0000-2000-00006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6" name="307 CuadroTexto">
          <a:extLst>
            <a:ext uri="{FF2B5EF4-FFF2-40B4-BE49-F238E27FC236}">
              <a16:creationId xmlns:a16="http://schemas.microsoft.com/office/drawing/2014/main" id="{00000000-0008-0000-2000-00006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7" name="308 CuadroTexto">
          <a:extLst>
            <a:ext uri="{FF2B5EF4-FFF2-40B4-BE49-F238E27FC236}">
              <a16:creationId xmlns:a16="http://schemas.microsoft.com/office/drawing/2014/main" id="{00000000-0008-0000-2000-00006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8" name="309 CuadroTexto">
          <a:extLst>
            <a:ext uri="{FF2B5EF4-FFF2-40B4-BE49-F238E27FC236}">
              <a16:creationId xmlns:a16="http://schemas.microsoft.com/office/drawing/2014/main" id="{00000000-0008-0000-2000-00006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9" name="310 CuadroTexto">
          <a:extLst>
            <a:ext uri="{FF2B5EF4-FFF2-40B4-BE49-F238E27FC236}">
              <a16:creationId xmlns:a16="http://schemas.microsoft.com/office/drawing/2014/main" id="{00000000-0008-0000-2000-00006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0" name="311 CuadroTexto">
          <a:extLst>
            <a:ext uri="{FF2B5EF4-FFF2-40B4-BE49-F238E27FC236}">
              <a16:creationId xmlns:a16="http://schemas.microsoft.com/office/drawing/2014/main" id="{00000000-0008-0000-2000-00006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1" name="312 CuadroTexto">
          <a:extLst>
            <a:ext uri="{FF2B5EF4-FFF2-40B4-BE49-F238E27FC236}">
              <a16:creationId xmlns:a16="http://schemas.microsoft.com/office/drawing/2014/main" id="{00000000-0008-0000-2000-00006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2" name="313 CuadroTexto">
          <a:extLst>
            <a:ext uri="{FF2B5EF4-FFF2-40B4-BE49-F238E27FC236}">
              <a16:creationId xmlns:a16="http://schemas.microsoft.com/office/drawing/2014/main" id="{00000000-0008-0000-2000-00006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3" name="314 CuadroTexto">
          <a:extLst>
            <a:ext uri="{FF2B5EF4-FFF2-40B4-BE49-F238E27FC236}">
              <a16:creationId xmlns:a16="http://schemas.microsoft.com/office/drawing/2014/main" id="{00000000-0008-0000-2000-00006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4" name="315 CuadroTexto">
          <a:extLst>
            <a:ext uri="{FF2B5EF4-FFF2-40B4-BE49-F238E27FC236}">
              <a16:creationId xmlns:a16="http://schemas.microsoft.com/office/drawing/2014/main" id="{00000000-0008-0000-2000-00006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5" name="316 CuadroTexto">
          <a:extLst>
            <a:ext uri="{FF2B5EF4-FFF2-40B4-BE49-F238E27FC236}">
              <a16:creationId xmlns:a16="http://schemas.microsoft.com/office/drawing/2014/main" id="{00000000-0008-0000-2000-00006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6" name="317 CuadroTexto">
          <a:extLst>
            <a:ext uri="{FF2B5EF4-FFF2-40B4-BE49-F238E27FC236}">
              <a16:creationId xmlns:a16="http://schemas.microsoft.com/office/drawing/2014/main" id="{00000000-0008-0000-2000-00006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7" name="318 CuadroTexto">
          <a:extLst>
            <a:ext uri="{FF2B5EF4-FFF2-40B4-BE49-F238E27FC236}">
              <a16:creationId xmlns:a16="http://schemas.microsoft.com/office/drawing/2014/main" id="{00000000-0008-0000-2000-00006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8" name="319 CuadroTexto">
          <a:extLst>
            <a:ext uri="{FF2B5EF4-FFF2-40B4-BE49-F238E27FC236}">
              <a16:creationId xmlns:a16="http://schemas.microsoft.com/office/drawing/2014/main" id="{00000000-0008-0000-2000-00007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9" name="320 CuadroTexto">
          <a:extLst>
            <a:ext uri="{FF2B5EF4-FFF2-40B4-BE49-F238E27FC236}">
              <a16:creationId xmlns:a16="http://schemas.microsoft.com/office/drawing/2014/main" id="{00000000-0008-0000-2000-00007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0" name="321 CuadroTexto">
          <a:extLst>
            <a:ext uri="{FF2B5EF4-FFF2-40B4-BE49-F238E27FC236}">
              <a16:creationId xmlns:a16="http://schemas.microsoft.com/office/drawing/2014/main" id="{00000000-0008-0000-2000-00007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1" name="322 CuadroTexto">
          <a:extLst>
            <a:ext uri="{FF2B5EF4-FFF2-40B4-BE49-F238E27FC236}">
              <a16:creationId xmlns:a16="http://schemas.microsoft.com/office/drawing/2014/main" id="{00000000-0008-0000-2000-00007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2" name="323 CuadroTexto">
          <a:extLst>
            <a:ext uri="{FF2B5EF4-FFF2-40B4-BE49-F238E27FC236}">
              <a16:creationId xmlns:a16="http://schemas.microsoft.com/office/drawing/2014/main" id="{00000000-0008-0000-2000-00007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3" name="324 CuadroTexto">
          <a:extLst>
            <a:ext uri="{FF2B5EF4-FFF2-40B4-BE49-F238E27FC236}">
              <a16:creationId xmlns:a16="http://schemas.microsoft.com/office/drawing/2014/main" id="{00000000-0008-0000-2000-00007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4" name="325 CuadroTexto">
          <a:extLst>
            <a:ext uri="{FF2B5EF4-FFF2-40B4-BE49-F238E27FC236}">
              <a16:creationId xmlns:a16="http://schemas.microsoft.com/office/drawing/2014/main" id="{00000000-0008-0000-2000-00007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5" name="326 CuadroTexto">
          <a:extLst>
            <a:ext uri="{FF2B5EF4-FFF2-40B4-BE49-F238E27FC236}">
              <a16:creationId xmlns:a16="http://schemas.microsoft.com/office/drawing/2014/main" id="{00000000-0008-0000-2000-00007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6" name="327 CuadroTexto">
          <a:extLst>
            <a:ext uri="{FF2B5EF4-FFF2-40B4-BE49-F238E27FC236}">
              <a16:creationId xmlns:a16="http://schemas.microsoft.com/office/drawing/2014/main" id="{00000000-0008-0000-2000-00007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7" name="328 CuadroTexto">
          <a:extLst>
            <a:ext uri="{FF2B5EF4-FFF2-40B4-BE49-F238E27FC236}">
              <a16:creationId xmlns:a16="http://schemas.microsoft.com/office/drawing/2014/main" id="{00000000-0008-0000-2000-00007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8" name="329 CuadroTexto">
          <a:extLst>
            <a:ext uri="{FF2B5EF4-FFF2-40B4-BE49-F238E27FC236}">
              <a16:creationId xmlns:a16="http://schemas.microsoft.com/office/drawing/2014/main" id="{00000000-0008-0000-2000-00007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9" name="330 CuadroTexto">
          <a:extLst>
            <a:ext uri="{FF2B5EF4-FFF2-40B4-BE49-F238E27FC236}">
              <a16:creationId xmlns:a16="http://schemas.microsoft.com/office/drawing/2014/main" id="{00000000-0008-0000-2000-00007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0" name="331 CuadroTexto">
          <a:extLst>
            <a:ext uri="{FF2B5EF4-FFF2-40B4-BE49-F238E27FC236}">
              <a16:creationId xmlns:a16="http://schemas.microsoft.com/office/drawing/2014/main" id="{00000000-0008-0000-2000-00007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1" name="332 CuadroTexto">
          <a:extLst>
            <a:ext uri="{FF2B5EF4-FFF2-40B4-BE49-F238E27FC236}">
              <a16:creationId xmlns:a16="http://schemas.microsoft.com/office/drawing/2014/main" id="{00000000-0008-0000-2000-00007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2" name="333 CuadroTexto">
          <a:extLst>
            <a:ext uri="{FF2B5EF4-FFF2-40B4-BE49-F238E27FC236}">
              <a16:creationId xmlns:a16="http://schemas.microsoft.com/office/drawing/2014/main" id="{00000000-0008-0000-2000-00007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3" name="334 CuadroTexto">
          <a:extLst>
            <a:ext uri="{FF2B5EF4-FFF2-40B4-BE49-F238E27FC236}">
              <a16:creationId xmlns:a16="http://schemas.microsoft.com/office/drawing/2014/main" id="{00000000-0008-0000-2000-00007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4" name="335 CuadroTexto">
          <a:extLst>
            <a:ext uri="{FF2B5EF4-FFF2-40B4-BE49-F238E27FC236}">
              <a16:creationId xmlns:a16="http://schemas.microsoft.com/office/drawing/2014/main" id="{00000000-0008-0000-2000-00008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5" name="336 CuadroTexto">
          <a:extLst>
            <a:ext uri="{FF2B5EF4-FFF2-40B4-BE49-F238E27FC236}">
              <a16:creationId xmlns:a16="http://schemas.microsoft.com/office/drawing/2014/main" id="{00000000-0008-0000-2000-00008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6" name="337 CuadroTexto">
          <a:extLst>
            <a:ext uri="{FF2B5EF4-FFF2-40B4-BE49-F238E27FC236}">
              <a16:creationId xmlns:a16="http://schemas.microsoft.com/office/drawing/2014/main" id="{00000000-0008-0000-2000-00008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7" name="338 CuadroTexto">
          <a:extLst>
            <a:ext uri="{FF2B5EF4-FFF2-40B4-BE49-F238E27FC236}">
              <a16:creationId xmlns:a16="http://schemas.microsoft.com/office/drawing/2014/main" id="{00000000-0008-0000-2000-00008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8" name="339 CuadroTexto">
          <a:extLst>
            <a:ext uri="{FF2B5EF4-FFF2-40B4-BE49-F238E27FC236}">
              <a16:creationId xmlns:a16="http://schemas.microsoft.com/office/drawing/2014/main" id="{00000000-0008-0000-2000-00008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9" name="340 CuadroTexto">
          <a:extLst>
            <a:ext uri="{FF2B5EF4-FFF2-40B4-BE49-F238E27FC236}">
              <a16:creationId xmlns:a16="http://schemas.microsoft.com/office/drawing/2014/main" id="{00000000-0008-0000-2000-00008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0" name="341 CuadroTexto">
          <a:extLst>
            <a:ext uri="{FF2B5EF4-FFF2-40B4-BE49-F238E27FC236}">
              <a16:creationId xmlns:a16="http://schemas.microsoft.com/office/drawing/2014/main" id="{00000000-0008-0000-2000-00008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1" name="342 CuadroTexto">
          <a:extLst>
            <a:ext uri="{FF2B5EF4-FFF2-40B4-BE49-F238E27FC236}">
              <a16:creationId xmlns:a16="http://schemas.microsoft.com/office/drawing/2014/main" id="{00000000-0008-0000-2000-00008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2" name="343 CuadroTexto">
          <a:extLst>
            <a:ext uri="{FF2B5EF4-FFF2-40B4-BE49-F238E27FC236}">
              <a16:creationId xmlns:a16="http://schemas.microsoft.com/office/drawing/2014/main" id="{00000000-0008-0000-2000-00008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3" name="344 CuadroTexto">
          <a:extLst>
            <a:ext uri="{FF2B5EF4-FFF2-40B4-BE49-F238E27FC236}">
              <a16:creationId xmlns:a16="http://schemas.microsoft.com/office/drawing/2014/main" id="{00000000-0008-0000-2000-00008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4" name="345 CuadroTexto">
          <a:extLst>
            <a:ext uri="{FF2B5EF4-FFF2-40B4-BE49-F238E27FC236}">
              <a16:creationId xmlns:a16="http://schemas.microsoft.com/office/drawing/2014/main" id="{00000000-0008-0000-2000-00008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5" name="346 CuadroTexto">
          <a:extLst>
            <a:ext uri="{FF2B5EF4-FFF2-40B4-BE49-F238E27FC236}">
              <a16:creationId xmlns:a16="http://schemas.microsoft.com/office/drawing/2014/main" id="{00000000-0008-0000-2000-00008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6" name="347 CuadroTexto">
          <a:extLst>
            <a:ext uri="{FF2B5EF4-FFF2-40B4-BE49-F238E27FC236}">
              <a16:creationId xmlns:a16="http://schemas.microsoft.com/office/drawing/2014/main" id="{00000000-0008-0000-2000-00008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7" name="348 CuadroTexto">
          <a:extLst>
            <a:ext uri="{FF2B5EF4-FFF2-40B4-BE49-F238E27FC236}">
              <a16:creationId xmlns:a16="http://schemas.microsoft.com/office/drawing/2014/main" id="{00000000-0008-0000-2000-00008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8" name="349 CuadroTexto">
          <a:extLst>
            <a:ext uri="{FF2B5EF4-FFF2-40B4-BE49-F238E27FC236}">
              <a16:creationId xmlns:a16="http://schemas.microsoft.com/office/drawing/2014/main" id="{00000000-0008-0000-2000-00008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9" name="350 CuadroTexto">
          <a:extLst>
            <a:ext uri="{FF2B5EF4-FFF2-40B4-BE49-F238E27FC236}">
              <a16:creationId xmlns:a16="http://schemas.microsoft.com/office/drawing/2014/main" id="{00000000-0008-0000-2000-00008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0" name="351 CuadroTexto">
          <a:extLst>
            <a:ext uri="{FF2B5EF4-FFF2-40B4-BE49-F238E27FC236}">
              <a16:creationId xmlns:a16="http://schemas.microsoft.com/office/drawing/2014/main" id="{00000000-0008-0000-2000-00009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1" name="352 CuadroTexto">
          <a:extLst>
            <a:ext uri="{FF2B5EF4-FFF2-40B4-BE49-F238E27FC236}">
              <a16:creationId xmlns:a16="http://schemas.microsoft.com/office/drawing/2014/main" id="{00000000-0008-0000-2000-00009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2" name="353 CuadroTexto">
          <a:extLst>
            <a:ext uri="{FF2B5EF4-FFF2-40B4-BE49-F238E27FC236}">
              <a16:creationId xmlns:a16="http://schemas.microsoft.com/office/drawing/2014/main" id="{00000000-0008-0000-2000-00009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3" name="354 CuadroTexto">
          <a:extLst>
            <a:ext uri="{FF2B5EF4-FFF2-40B4-BE49-F238E27FC236}">
              <a16:creationId xmlns:a16="http://schemas.microsoft.com/office/drawing/2014/main" id="{00000000-0008-0000-2000-00009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4" name="355 CuadroTexto">
          <a:extLst>
            <a:ext uri="{FF2B5EF4-FFF2-40B4-BE49-F238E27FC236}">
              <a16:creationId xmlns:a16="http://schemas.microsoft.com/office/drawing/2014/main" id="{00000000-0008-0000-2000-00009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5" name="356 CuadroTexto">
          <a:extLst>
            <a:ext uri="{FF2B5EF4-FFF2-40B4-BE49-F238E27FC236}">
              <a16:creationId xmlns:a16="http://schemas.microsoft.com/office/drawing/2014/main" id="{00000000-0008-0000-2000-00009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6" name="357 CuadroTexto">
          <a:extLst>
            <a:ext uri="{FF2B5EF4-FFF2-40B4-BE49-F238E27FC236}">
              <a16:creationId xmlns:a16="http://schemas.microsoft.com/office/drawing/2014/main" id="{00000000-0008-0000-2000-00009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7" name="358 CuadroTexto">
          <a:extLst>
            <a:ext uri="{FF2B5EF4-FFF2-40B4-BE49-F238E27FC236}">
              <a16:creationId xmlns:a16="http://schemas.microsoft.com/office/drawing/2014/main" id="{00000000-0008-0000-2000-00009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8" name="359 CuadroTexto">
          <a:extLst>
            <a:ext uri="{FF2B5EF4-FFF2-40B4-BE49-F238E27FC236}">
              <a16:creationId xmlns:a16="http://schemas.microsoft.com/office/drawing/2014/main" id="{00000000-0008-0000-2000-00009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9" name="360 CuadroTexto">
          <a:extLst>
            <a:ext uri="{FF2B5EF4-FFF2-40B4-BE49-F238E27FC236}">
              <a16:creationId xmlns:a16="http://schemas.microsoft.com/office/drawing/2014/main" id="{00000000-0008-0000-2000-00009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0" name="361 CuadroTexto">
          <a:extLst>
            <a:ext uri="{FF2B5EF4-FFF2-40B4-BE49-F238E27FC236}">
              <a16:creationId xmlns:a16="http://schemas.microsoft.com/office/drawing/2014/main" id="{00000000-0008-0000-2000-00009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1" name="362 CuadroTexto">
          <a:extLst>
            <a:ext uri="{FF2B5EF4-FFF2-40B4-BE49-F238E27FC236}">
              <a16:creationId xmlns:a16="http://schemas.microsoft.com/office/drawing/2014/main" id="{00000000-0008-0000-2000-00009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2" name="363 CuadroTexto">
          <a:extLst>
            <a:ext uri="{FF2B5EF4-FFF2-40B4-BE49-F238E27FC236}">
              <a16:creationId xmlns:a16="http://schemas.microsoft.com/office/drawing/2014/main" id="{00000000-0008-0000-2000-00009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3" name="364 CuadroTexto">
          <a:extLst>
            <a:ext uri="{FF2B5EF4-FFF2-40B4-BE49-F238E27FC236}">
              <a16:creationId xmlns:a16="http://schemas.microsoft.com/office/drawing/2014/main" id="{00000000-0008-0000-2000-00009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4" name="365 CuadroTexto">
          <a:extLst>
            <a:ext uri="{FF2B5EF4-FFF2-40B4-BE49-F238E27FC236}">
              <a16:creationId xmlns:a16="http://schemas.microsoft.com/office/drawing/2014/main" id="{00000000-0008-0000-2000-00009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5" name="366 CuadroTexto">
          <a:extLst>
            <a:ext uri="{FF2B5EF4-FFF2-40B4-BE49-F238E27FC236}">
              <a16:creationId xmlns:a16="http://schemas.microsoft.com/office/drawing/2014/main" id="{00000000-0008-0000-2000-00009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6" name="367 CuadroTexto">
          <a:extLst>
            <a:ext uri="{FF2B5EF4-FFF2-40B4-BE49-F238E27FC236}">
              <a16:creationId xmlns:a16="http://schemas.microsoft.com/office/drawing/2014/main" id="{00000000-0008-0000-2000-0000A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7" name="368 CuadroTexto">
          <a:extLst>
            <a:ext uri="{FF2B5EF4-FFF2-40B4-BE49-F238E27FC236}">
              <a16:creationId xmlns:a16="http://schemas.microsoft.com/office/drawing/2014/main" id="{00000000-0008-0000-2000-0000A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8" name="369 CuadroTexto">
          <a:extLst>
            <a:ext uri="{FF2B5EF4-FFF2-40B4-BE49-F238E27FC236}">
              <a16:creationId xmlns:a16="http://schemas.microsoft.com/office/drawing/2014/main" id="{00000000-0008-0000-2000-0000A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9" name="370 CuadroTexto">
          <a:extLst>
            <a:ext uri="{FF2B5EF4-FFF2-40B4-BE49-F238E27FC236}">
              <a16:creationId xmlns:a16="http://schemas.microsoft.com/office/drawing/2014/main" id="{00000000-0008-0000-2000-0000A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0" name="371 CuadroTexto">
          <a:extLst>
            <a:ext uri="{FF2B5EF4-FFF2-40B4-BE49-F238E27FC236}">
              <a16:creationId xmlns:a16="http://schemas.microsoft.com/office/drawing/2014/main" id="{00000000-0008-0000-2000-0000A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1" name="372 CuadroTexto">
          <a:extLst>
            <a:ext uri="{FF2B5EF4-FFF2-40B4-BE49-F238E27FC236}">
              <a16:creationId xmlns:a16="http://schemas.microsoft.com/office/drawing/2014/main" id="{00000000-0008-0000-2000-0000A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2" name="373 CuadroTexto">
          <a:extLst>
            <a:ext uri="{FF2B5EF4-FFF2-40B4-BE49-F238E27FC236}">
              <a16:creationId xmlns:a16="http://schemas.microsoft.com/office/drawing/2014/main" id="{00000000-0008-0000-2000-0000A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3" name="374 CuadroTexto">
          <a:extLst>
            <a:ext uri="{FF2B5EF4-FFF2-40B4-BE49-F238E27FC236}">
              <a16:creationId xmlns:a16="http://schemas.microsoft.com/office/drawing/2014/main" id="{00000000-0008-0000-2000-0000A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4" name="375 CuadroTexto">
          <a:extLst>
            <a:ext uri="{FF2B5EF4-FFF2-40B4-BE49-F238E27FC236}">
              <a16:creationId xmlns:a16="http://schemas.microsoft.com/office/drawing/2014/main" id="{00000000-0008-0000-2000-0000A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5" name="376 CuadroTexto">
          <a:extLst>
            <a:ext uri="{FF2B5EF4-FFF2-40B4-BE49-F238E27FC236}">
              <a16:creationId xmlns:a16="http://schemas.microsoft.com/office/drawing/2014/main" id="{00000000-0008-0000-2000-0000A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6" name="377 CuadroTexto">
          <a:extLst>
            <a:ext uri="{FF2B5EF4-FFF2-40B4-BE49-F238E27FC236}">
              <a16:creationId xmlns:a16="http://schemas.microsoft.com/office/drawing/2014/main" id="{00000000-0008-0000-2000-0000A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7" name="378 CuadroTexto">
          <a:extLst>
            <a:ext uri="{FF2B5EF4-FFF2-40B4-BE49-F238E27FC236}">
              <a16:creationId xmlns:a16="http://schemas.microsoft.com/office/drawing/2014/main" id="{00000000-0008-0000-2000-0000A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8" name="379 CuadroTexto">
          <a:extLst>
            <a:ext uri="{FF2B5EF4-FFF2-40B4-BE49-F238E27FC236}">
              <a16:creationId xmlns:a16="http://schemas.microsoft.com/office/drawing/2014/main" id="{00000000-0008-0000-2000-0000A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9" name="380 CuadroTexto">
          <a:extLst>
            <a:ext uri="{FF2B5EF4-FFF2-40B4-BE49-F238E27FC236}">
              <a16:creationId xmlns:a16="http://schemas.microsoft.com/office/drawing/2014/main" id="{00000000-0008-0000-2000-0000A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0" name="381 CuadroTexto">
          <a:extLst>
            <a:ext uri="{FF2B5EF4-FFF2-40B4-BE49-F238E27FC236}">
              <a16:creationId xmlns:a16="http://schemas.microsoft.com/office/drawing/2014/main" id="{00000000-0008-0000-2000-0000A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1" name="382 CuadroTexto">
          <a:extLst>
            <a:ext uri="{FF2B5EF4-FFF2-40B4-BE49-F238E27FC236}">
              <a16:creationId xmlns:a16="http://schemas.microsoft.com/office/drawing/2014/main" id="{00000000-0008-0000-2000-0000A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2" name="383 CuadroTexto">
          <a:extLst>
            <a:ext uri="{FF2B5EF4-FFF2-40B4-BE49-F238E27FC236}">
              <a16:creationId xmlns:a16="http://schemas.microsoft.com/office/drawing/2014/main" id="{00000000-0008-0000-2000-0000B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3" name="384 CuadroTexto">
          <a:extLst>
            <a:ext uri="{FF2B5EF4-FFF2-40B4-BE49-F238E27FC236}">
              <a16:creationId xmlns:a16="http://schemas.microsoft.com/office/drawing/2014/main" id="{00000000-0008-0000-2000-0000B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4" name="385 CuadroTexto">
          <a:extLst>
            <a:ext uri="{FF2B5EF4-FFF2-40B4-BE49-F238E27FC236}">
              <a16:creationId xmlns:a16="http://schemas.microsoft.com/office/drawing/2014/main" id="{00000000-0008-0000-2000-0000B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5" name="386 CuadroTexto">
          <a:extLst>
            <a:ext uri="{FF2B5EF4-FFF2-40B4-BE49-F238E27FC236}">
              <a16:creationId xmlns:a16="http://schemas.microsoft.com/office/drawing/2014/main" id="{00000000-0008-0000-2000-0000B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6" name="387 CuadroTexto">
          <a:extLst>
            <a:ext uri="{FF2B5EF4-FFF2-40B4-BE49-F238E27FC236}">
              <a16:creationId xmlns:a16="http://schemas.microsoft.com/office/drawing/2014/main" id="{00000000-0008-0000-2000-0000B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7" name="388 CuadroTexto">
          <a:extLst>
            <a:ext uri="{FF2B5EF4-FFF2-40B4-BE49-F238E27FC236}">
              <a16:creationId xmlns:a16="http://schemas.microsoft.com/office/drawing/2014/main" id="{00000000-0008-0000-2000-0000B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8" name="389 CuadroTexto">
          <a:extLst>
            <a:ext uri="{FF2B5EF4-FFF2-40B4-BE49-F238E27FC236}">
              <a16:creationId xmlns:a16="http://schemas.microsoft.com/office/drawing/2014/main" id="{00000000-0008-0000-2000-0000B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9" name="390 CuadroTexto">
          <a:extLst>
            <a:ext uri="{FF2B5EF4-FFF2-40B4-BE49-F238E27FC236}">
              <a16:creationId xmlns:a16="http://schemas.microsoft.com/office/drawing/2014/main" id="{00000000-0008-0000-2000-0000B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0" name="391 CuadroTexto">
          <a:extLst>
            <a:ext uri="{FF2B5EF4-FFF2-40B4-BE49-F238E27FC236}">
              <a16:creationId xmlns:a16="http://schemas.microsoft.com/office/drawing/2014/main" id="{00000000-0008-0000-2000-0000B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1" name="392 CuadroTexto">
          <a:extLst>
            <a:ext uri="{FF2B5EF4-FFF2-40B4-BE49-F238E27FC236}">
              <a16:creationId xmlns:a16="http://schemas.microsoft.com/office/drawing/2014/main" id="{00000000-0008-0000-2000-0000B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2" name="393 CuadroTexto">
          <a:extLst>
            <a:ext uri="{FF2B5EF4-FFF2-40B4-BE49-F238E27FC236}">
              <a16:creationId xmlns:a16="http://schemas.microsoft.com/office/drawing/2014/main" id="{00000000-0008-0000-2000-0000B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3" name="394 CuadroTexto">
          <a:extLst>
            <a:ext uri="{FF2B5EF4-FFF2-40B4-BE49-F238E27FC236}">
              <a16:creationId xmlns:a16="http://schemas.microsoft.com/office/drawing/2014/main" id="{00000000-0008-0000-2000-0000B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4" name="395 CuadroTexto">
          <a:extLst>
            <a:ext uri="{FF2B5EF4-FFF2-40B4-BE49-F238E27FC236}">
              <a16:creationId xmlns:a16="http://schemas.microsoft.com/office/drawing/2014/main" id="{00000000-0008-0000-2000-0000B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5" name="396 CuadroTexto">
          <a:extLst>
            <a:ext uri="{FF2B5EF4-FFF2-40B4-BE49-F238E27FC236}">
              <a16:creationId xmlns:a16="http://schemas.microsoft.com/office/drawing/2014/main" id="{00000000-0008-0000-2000-0000B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6" name="397 CuadroTexto">
          <a:extLst>
            <a:ext uri="{FF2B5EF4-FFF2-40B4-BE49-F238E27FC236}">
              <a16:creationId xmlns:a16="http://schemas.microsoft.com/office/drawing/2014/main" id="{00000000-0008-0000-2000-0000B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7" name="398 CuadroTexto">
          <a:extLst>
            <a:ext uri="{FF2B5EF4-FFF2-40B4-BE49-F238E27FC236}">
              <a16:creationId xmlns:a16="http://schemas.microsoft.com/office/drawing/2014/main" id="{00000000-0008-0000-2000-0000B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8" name="399 CuadroTexto">
          <a:extLst>
            <a:ext uri="{FF2B5EF4-FFF2-40B4-BE49-F238E27FC236}">
              <a16:creationId xmlns:a16="http://schemas.microsoft.com/office/drawing/2014/main" id="{00000000-0008-0000-2000-0000C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9" name="400 CuadroTexto">
          <a:extLst>
            <a:ext uri="{FF2B5EF4-FFF2-40B4-BE49-F238E27FC236}">
              <a16:creationId xmlns:a16="http://schemas.microsoft.com/office/drawing/2014/main" id="{00000000-0008-0000-2000-0000C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0" name="401 CuadroTexto">
          <a:extLst>
            <a:ext uri="{FF2B5EF4-FFF2-40B4-BE49-F238E27FC236}">
              <a16:creationId xmlns:a16="http://schemas.microsoft.com/office/drawing/2014/main" id="{00000000-0008-0000-2000-0000C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1" name="402 CuadroTexto">
          <a:extLst>
            <a:ext uri="{FF2B5EF4-FFF2-40B4-BE49-F238E27FC236}">
              <a16:creationId xmlns:a16="http://schemas.microsoft.com/office/drawing/2014/main" id="{00000000-0008-0000-2000-0000C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2" name="403 CuadroTexto">
          <a:extLst>
            <a:ext uri="{FF2B5EF4-FFF2-40B4-BE49-F238E27FC236}">
              <a16:creationId xmlns:a16="http://schemas.microsoft.com/office/drawing/2014/main" id="{00000000-0008-0000-2000-0000C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3" name="404 CuadroTexto">
          <a:extLst>
            <a:ext uri="{FF2B5EF4-FFF2-40B4-BE49-F238E27FC236}">
              <a16:creationId xmlns:a16="http://schemas.microsoft.com/office/drawing/2014/main" id="{00000000-0008-0000-2000-0000C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4" name="405 CuadroTexto">
          <a:extLst>
            <a:ext uri="{FF2B5EF4-FFF2-40B4-BE49-F238E27FC236}">
              <a16:creationId xmlns:a16="http://schemas.microsoft.com/office/drawing/2014/main" id="{00000000-0008-0000-2000-0000C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5" name="406 CuadroTexto">
          <a:extLst>
            <a:ext uri="{FF2B5EF4-FFF2-40B4-BE49-F238E27FC236}">
              <a16:creationId xmlns:a16="http://schemas.microsoft.com/office/drawing/2014/main" id="{00000000-0008-0000-2000-0000C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6" name="407 CuadroTexto">
          <a:extLst>
            <a:ext uri="{FF2B5EF4-FFF2-40B4-BE49-F238E27FC236}">
              <a16:creationId xmlns:a16="http://schemas.microsoft.com/office/drawing/2014/main" id="{00000000-0008-0000-2000-0000C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7" name="408 CuadroTexto">
          <a:extLst>
            <a:ext uri="{FF2B5EF4-FFF2-40B4-BE49-F238E27FC236}">
              <a16:creationId xmlns:a16="http://schemas.microsoft.com/office/drawing/2014/main" id="{00000000-0008-0000-2000-0000C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8" name="409 CuadroTexto">
          <a:extLst>
            <a:ext uri="{FF2B5EF4-FFF2-40B4-BE49-F238E27FC236}">
              <a16:creationId xmlns:a16="http://schemas.microsoft.com/office/drawing/2014/main" id="{00000000-0008-0000-2000-0000C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9" name="410 CuadroTexto">
          <a:extLst>
            <a:ext uri="{FF2B5EF4-FFF2-40B4-BE49-F238E27FC236}">
              <a16:creationId xmlns:a16="http://schemas.microsoft.com/office/drawing/2014/main" id="{00000000-0008-0000-2000-0000C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0" name="411 CuadroTexto">
          <a:extLst>
            <a:ext uri="{FF2B5EF4-FFF2-40B4-BE49-F238E27FC236}">
              <a16:creationId xmlns:a16="http://schemas.microsoft.com/office/drawing/2014/main" id="{00000000-0008-0000-2000-0000C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1" name="412 CuadroTexto">
          <a:extLst>
            <a:ext uri="{FF2B5EF4-FFF2-40B4-BE49-F238E27FC236}">
              <a16:creationId xmlns:a16="http://schemas.microsoft.com/office/drawing/2014/main" id="{00000000-0008-0000-2000-0000C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2" name="413 CuadroTexto">
          <a:extLst>
            <a:ext uri="{FF2B5EF4-FFF2-40B4-BE49-F238E27FC236}">
              <a16:creationId xmlns:a16="http://schemas.microsoft.com/office/drawing/2014/main" id="{00000000-0008-0000-2000-0000C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3" name="414 CuadroTexto">
          <a:extLst>
            <a:ext uri="{FF2B5EF4-FFF2-40B4-BE49-F238E27FC236}">
              <a16:creationId xmlns:a16="http://schemas.microsoft.com/office/drawing/2014/main" id="{00000000-0008-0000-2000-0000C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4" name="415 CuadroTexto">
          <a:extLst>
            <a:ext uri="{FF2B5EF4-FFF2-40B4-BE49-F238E27FC236}">
              <a16:creationId xmlns:a16="http://schemas.microsoft.com/office/drawing/2014/main" id="{00000000-0008-0000-2000-0000D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5" name="416 CuadroTexto">
          <a:extLst>
            <a:ext uri="{FF2B5EF4-FFF2-40B4-BE49-F238E27FC236}">
              <a16:creationId xmlns:a16="http://schemas.microsoft.com/office/drawing/2014/main" id="{00000000-0008-0000-2000-0000D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6" name="417 CuadroTexto">
          <a:extLst>
            <a:ext uri="{FF2B5EF4-FFF2-40B4-BE49-F238E27FC236}">
              <a16:creationId xmlns:a16="http://schemas.microsoft.com/office/drawing/2014/main" id="{00000000-0008-0000-2000-0000D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7" name="418 CuadroTexto">
          <a:extLst>
            <a:ext uri="{FF2B5EF4-FFF2-40B4-BE49-F238E27FC236}">
              <a16:creationId xmlns:a16="http://schemas.microsoft.com/office/drawing/2014/main" id="{00000000-0008-0000-2000-0000D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8" name="419 CuadroTexto">
          <a:extLst>
            <a:ext uri="{FF2B5EF4-FFF2-40B4-BE49-F238E27FC236}">
              <a16:creationId xmlns:a16="http://schemas.microsoft.com/office/drawing/2014/main" id="{00000000-0008-0000-2000-0000D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9" name="420 CuadroTexto">
          <a:extLst>
            <a:ext uri="{FF2B5EF4-FFF2-40B4-BE49-F238E27FC236}">
              <a16:creationId xmlns:a16="http://schemas.microsoft.com/office/drawing/2014/main" id="{00000000-0008-0000-2000-0000D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10" name="421 CuadroTexto">
          <a:extLst>
            <a:ext uri="{FF2B5EF4-FFF2-40B4-BE49-F238E27FC236}">
              <a16:creationId xmlns:a16="http://schemas.microsoft.com/office/drawing/2014/main" id="{00000000-0008-0000-2000-0000D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11" name="422 CuadroTexto">
          <a:extLst>
            <a:ext uri="{FF2B5EF4-FFF2-40B4-BE49-F238E27FC236}">
              <a16:creationId xmlns:a16="http://schemas.microsoft.com/office/drawing/2014/main" id="{00000000-0008-0000-2000-0000D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92366" cy="207869"/>
    <xdr:sp macro="" textlink="">
      <xdr:nvSpPr>
        <xdr:cNvPr id="4312" name="423 CuadroTexto">
          <a:extLst>
            <a:ext uri="{FF2B5EF4-FFF2-40B4-BE49-F238E27FC236}">
              <a16:creationId xmlns:a16="http://schemas.microsoft.com/office/drawing/2014/main" id="{00000000-0008-0000-2000-0000D8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3" name="424 CuadroTexto">
          <a:extLst>
            <a:ext uri="{FF2B5EF4-FFF2-40B4-BE49-F238E27FC236}">
              <a16:creationId xmlns:a16="http://schemas.microsoft.com/office/drawing/2014/main" id="{00000000-0008-0000-2000-0000D9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4" name="425 CuadroTexto">
          <a:extLst>
            <a:ext uri="{FF2B5EF4-FFF2-40B4-BE49-F238E27FC236}">
              <a16:creationId xmlns:a16="http://schemas.microsoft.com/office/drawing/2014/main" id="{00000000-0008-0000-2000-0000DA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5" name="426 CuadroTexto">
          <a:extLst>
            <a:ext uri="{FF2B5EF4-FFF2-40B4-BE49-F238E27FC236}">
              <a16:creationId xmlns:a16="http://schemas.microsoft.com/office/drawing/2014/main" id="{00000000-0008-0000-2000-0000DB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6" name="427 CuadroTexto">
          <a:extLst>
            <a:ext uri="{FF2B5EF4-FFF2-40B4-BE49-F238E27FC236}">
              <a16:creationId xmlns:a16="http://schemas.microsoft.com/office/drawing/2014/main" id="{00000000-0008-0000-2000-0000DC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7" name="428 CuadroTexto">
          <a:extLst>
            <a:ext uri="{FF2B5EF4-FFF2-40B4-BE49-F238E27FC236}">
              <a16:creationId xmlns:a16="http://schemas.microsoft.com/office/drawing/2014/main" id="{00000000-0008-0000-2000-0000DD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8" name="429 CuadroTexto">
          <a:extLst>
            <a:ext uri="{FF2B5EF4-FFF2-40B4-BE49-F238E27FC236}">
              <a16:creationId xmlns:a16="http://schemas.microsoft.com/office/drawing/2014/main" id="{00000000-0008-0000-2000-0000DE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9" name="430 CuadroTexto">
          <a:extLst>
            <a:ext uri="{FF2B5EF4-FFF2-40B4-BE49-F238E27FC236}">
              <a16:creationId xmlns:a16="http://schemas.microsoft.com/office/drawing/2014/main" id="{00000000-0008-0000-2000-0000DF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0" name="431 CuadroTexto">
          <a:extLst>
            <a:ext uri="{FF2B5EF4-FFF2-40B4-BE49-F238E27FC236}">
              <a16:creationId xmlns:a16="http://schemas.microsoft.com/office/drawing/2014/main" id="{00000000-0008-0000-2000-0000E0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1" name="432 CuadroTexto">
          <a:extLst>
            <a:ext uri="{FF2B5EF4-FFF2-40B4-BE49-F238E27FC236}">
              <a16:creationId xmlns:a16="http://schemas.microsoft.com/office/drawing/2014/main" id="{00000000-0008-0000-2000-0000E1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2" name="433 CuadroTexto">
          <a:extLst>
            <a:ext uri="{FF2B5EF4-FFF2-40B4-BE49-F238E27FC236}">
              <a16:creationId xmlns:a16="http://schemas.microsoft.com/office/drawing/2014/main" id="{00000000-0008-0000-2000-0000E2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3" name="434 CuadroTexto">
          <a:extLst>
            <a:ext uri="{FF2B5EF4-FFF2-40B4-BE49-F238E27FC236}">
              <a16:creationId xmlns:a16="http://schemas.microsoft.com/office/drawing/2014/main" id="{00000000-0008-0000-2000-0000E3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4" name="435 CuadroTexto">
          <a:extLst>
            <a:ext uri="{FF2B5EF4-FFF2-40B4-BE49-F238E27FC236}">
              <a16:creationId xmlns:a16="http://schemas.microsoft.com/office/drawing/2014/main" id="{00000000-0008-0000-2000-0000E4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5" name="436 CuadroTexto">
          <a:extLst>
            <a:ext uri="{FF2B5EF4-FFF2-40B4-BE49-F238E27FC236}">
              <a16:creationId xmlns:a16="http://schemas.microsoft.com/office/drawing/2014/main" id="{00000000-0008-0000-2000-0000E5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6" name="437 CuadroTexto">
          <a:extLst>
            <a:ext uri="{FF2B5EF4-FFF2-40B4-BE49-F238E27FC236}">
              <a16:creationId xmlns:a16="http://schemas.microsoft.com/office/drawing/2014/main" id="{00000000-0008-0000-2000-0000E6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7" name="438 CuadroTexto">
          <a:extLst>
            <a:ext uri="{FF2B5EF4-FFF2-40B4-BE49-F238E27FC236}">
              <a16:creationId xmlns:a16="http://schemas.microsoft.com/office/drawing/2014/main" id="{00000000-0008-0000-2000-0000E7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8" name="439 CuadroTexto">
          <a:extLst>
            <a:ext uri="{FF2B5EF4-FFF2-40B4-BE49-F238E27FC236}">
              <a16:creationId xmlns:a16="http://schemas.microsoft.com/office/drawing/2014/main" id="{00000000-0008-0000-2000-0000E8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184731" cy="264560"/>
    <xdr:sp macro="" textlink="">
      <xdr:nvSpPr>
        <xdr:cNvPr id="4329" name="440 CuadroTexto">
          <a:extLst>
            <a:ext uri="{FF2B5EF4-FFF2-40B4-BE49-F238E27FC236}">
              <a16:creationId xmlns:a16="http://schemas.microsoft.com/office/drawing/2014/main" id="{00000000-0008-0000-2000-0000E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0" name="441 CuadroTexto">
          <a:extLst>
            <a:ext uri="{FF2B5EF4-FFF2-40B4-BE49-F238E27FC236}">
              <a16:creationId xmlns:a16="http://schemas.microsoft.com/office/drawing/2014/main" id="{00000000-0008-0000-2000-0000E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1" name="442 CuadroTexto">
          <a:extLst>
            <a:ext uri="{FF2B5EF4-FFF2-40B4-BE49-F238E27FC236}">
              <a16:creationId xmlns:a16="http://schemas.microsoft.com/office/drawing/2014/main" id="{00000000-0008-0000-2000-0000E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2" name="443 CuadroTexto">
          <a:extLst>
            <a:ext uri="{FF2B5EF4-FFF2-40B4-BE49-F238E27FC236}">
              <a16:creationId xmlns:a16="http://schemas.microsoft.com/office/drawing/2014/main" id="{00000000-0008-0000-2000-0000E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3" name="444 CuadroTexto">
          <a:extLst>
            <a:ext uri="{FF2B5EF4-FFF2-40B4-BE49-F238E27FC236}">
              <a16:creationId xmlns:a16="http://schemas.microsoft.com/office/drawing/2014/main" id="{00000000-0008-0000-2000-0000E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4" name="445 CuadroTexto">
          <a:extLst>
            <a:ext uri="{FF2B5EF4-FFF2-40B4-BE49-F238E27FC236}">
              <a16:creationId xmlns:a16="http://schemas.microsoft.com/office/drawing/2014/main" id="{00000000-0008-0000-2000-0000E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5" name="446 CuadroTexto">
          <a:extLst>
            <a:ext uri="{FF2B5EF4-FFF2-40B4-BE49-F238E27FC236}">
              <a16:creationId xmlns:a16="http://schemas.microsoft.com/office/drawing/2014/main" id="{00000000-0008-0000-2000-0000E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6" name="447 CuadroTexto">
          <a:extLst>
            <a:ext uri="{FF2B5EF4-FFF2-40B4-BE49-F238E27FC236}">
              <a16:creationId xmlns:a16="http://schemas.microsoft.com/office/drawing/2014/main" id="{00000000-0008-0000-2000-0000F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7" name="448 CuadroTexto">
          <a:extLst>
            <a:ext uri="{FF2B5EF4-FFF2-40B4-BE49-F238E27FC236}">
              <a16:creationId xmlns:a16="http://schemas.microsoft.com/office/drawing/2014/main" id="{00000000-0008-0000-2000-0000F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8" name="449 CuadroTexto">
          <a:extLst>
            <a:ext uri="{FF2B5EF4-FFF2-40B4-BE49-F238E27FC236}">
              <a16:creationId xmlns:a16="http://schemas.microsoft.com/office/drawing/2014/main" id="{00000000-0008-0000-2000-0000F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9" name="450 CuadroTexto">
          <a:extLst>
            <a:ext uri="{FF2B5EF4-FFF2-40B4-BE49-F238E27FC236}">
              <a16:creationId xmlns:a16="http://schemas.microsoft.com/office/drawing/2014/main" id="{00000000-0008-0000-2000-0000F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40" name="451 CuadroTexto">
          <a:extLst>
            <a:ext uri="{FF2B5EF4-FFF2-40B4-BE49-F238E27FC236}">
              <a16:creationId xmlns:a16="http://schemas.microsoft.com/office/drawing/2014/main" id="{00000000-0008-0000-2000-0000F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41" name="17 CuadroTexto">
          <a:extLst>
            <a:ext uri="{FF2B5EF4-FFF2-40B4-BE49-F238E27FC236}">
              <a16:creationId xmlns:a16="http://schemas.microsoft.com/office/drawing/2014/main" id="{00000000-0008-0000-2000-0000F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342" name="90 CuadroTexto">
          <a:extLst>
            <a:ext uri="{FF2B5EF4-FFF2-40B4-BE49-F238E27FC236}">
              <a16:creationId xmlns:a16="http://schemas.microsoft.com/office/drawing/2014/main" id="{00000000-0008-0000-2000-0000F6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3" name="91 CuadroTexto">
          <a:extLst>
            <a:ext uri="{FF2B5EF4-FFF2-40B4-BE49-F238E27FC236}">
              <a16:creationId xmlns:a16="http://schemas.microsoft.com/office/drawing/2014/main" id="{00000000-0008-0000-2000-0000F7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4" name="92 CuadroTexto">
          <a:extLst>
            <a:ext uri="{FF2B5EF4-FFF2-40B4-BE49-F238E27FC236}">
              <a16:creationId xmlns:a16="http://schemas.microsoft.com/office/drawing/2014/main" id="{00000000-0008-0000-2000-0000F8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5" name="93 CuadroTexto">
          <a:extLst>
            <a:ext uri="{FF2B5EF4-FFF2-40B4-BE49-F238E27FC236}">
              <a16:creationId xmlns:a16="http://schemas.microsoft.com/office/drawing/2014/main" id="{00000000-0008-0000-2000-0000F9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6" name="94 CuadroTexto">
          <a:extLst>
            <a:ext uri="{FF2B5EF4-FFF2-40B4-BE49-F238E27FC236}">
              <a16:creationId xmlns:a16="http://schemas.microsoft.com/office/drawing/2014/main" id="{00000000-0008-0000-2000-0000FA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7" name="95 CuadroTexto">
          <a:extLst>
            <a:ext uri="{FF2B5EF4-FFF2-40B4-BE49-F238E27FC236}">
              <a16:creationId xmlns:a16="http://schemas.microsoft.com/office/drawing/2014/main" id="{00000000-0008-0000-2000-0000FB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8" name="96 CuadroTexto">
          <a:extLst>
            <a:ext uri="{FF2B5EF4-FFF2-40B4-BE49-F238E27FC236}">
              <a16:creationId xmlns:a16="http://schemas.microsoft.com/office/drawing/2014/main" id="{00000000-0008-0000-2000-0000FC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9" name="97 CuadroTexto">
          <a:extLst>
            <a:ext uri="{FF2B5EF4-FFF2-40B4-BE49-F238E27FC236}">
              <a16:creationId xmlns:a16="http://schemas.microsoft.com/office/drawing/2014/main" id="{00000000-0008-0000-2000-0000FD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0" name="98 CuadroTexto">
          <a:extLst>
            <a:ext uri="{FF2B5EF4-FFF2-40B4-BE49-F238E27FC236}">
              <a16:creationId xmlns:a16="http://schemas.microsoft.com/office/drawing/2014/main" id="{00000000-0008-0000-2000-0000FE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1" name="99 CuadroTexto">
          <a:extLst>
            <a:ext uri="{FF2B5EF4-FFF2-40B4-BE49-F238E27FC236}">
              <a16:creationId xmlns:a16="http://schemas.microsoft.com/office/drawing/2014/main" id="{00000000-0008-0000-2000-0000FF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2" name="100 CuadroTexto">
          <a:extLst>
            <a:ext uri="{FF2B5EF4-FFF2-40B4-BE49-F238E27FC236}">
              <a16:creationId xmlns:a16="http://schemas.microsoft.com/office/drawing/2014/main" id="{00000000-0008-0000-2000-000000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3" name="101 CuadroTexto">
          <a:extLst>
            <a:ext uri="{FF2B5EF4-FFF2-40B4-BE49-F238E27FC236}">
              <a16:creationId xmlns:a16="http://schemas.microsoft.com/office/drawing/2014/main" id="{00000000-0008-0000-2000-000001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354" name="118 CuadroTexto">
          <a:extLst>
            <a:ext uri="{FF2B5EF4-FFF2-40B4-BE49-F238E27FC236}">
              <a16:creationId xmlns:a16="http://schemas.microsoft.com/office/drawing/2014/main" id="{00000000-0008-0000-2000-00000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5" name="119 CuadroTexto">
          <a:extLst>
            <a:ext uri="{FF2B5EF4-FFF2-40B4-BE49-F238E27FC236}">
              <a16:creationId xmlns:a16="http://schemas.microsoft.com/office/drawing/2014/main" id="{00000000-0008-0000-2000-00000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6" name="120 CuadroTexto">
          <a:extLst>
            <a:ext uri="{FF2B5EF4-FFF2-40B4-BE49-F238E27FC236}">
              <a16:creationId xmlns:a16="http://schemas.microsoft.com/office/drawing/2014/main" id="{00000000-0008-0000-2000-00000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7" name="121 CuadroTexto">
          <a:extLst>
            <a:ext uri="{FF2B5EF4-FFF2-40B4-BE49-F238E27FC236}">
              <a16:creationId xmlns:a16="http://schemas.microsoft.com/office/drawing/2014/main" id="{00000000-0008-0000-2000-00000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8" name="122 CuadroTexto">
          <a:extLst>
            <a:ext uri="{FF2B5EF4-FFF2-40B4-BE49-F238E27FC236}">
              <a16:creationId xmlns:a16="http://schemas.microsoft.com/office/drawing/2014/main" id="{00000000-0008-0000-2000-00000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9" name="123 CuadroTexto">
          <a:extLst>
            <a:ext uri="{FF2B5EF4-FFF2-40B4-BE49-F238E27FC236}">
              <a16:creationId xmlns:a16="http://schemas.microsoft.com/office/drawing/2014/main" id="{00000000-0008-0000-2000-00000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0" name="124 CuadroTexto">
          <a:extLst>
            <a:ext uri="{FF2B5EF4-FFF2-40B4-BE49-F238E27FC236}">
              <a16:creationId xmlns:a16="http://schemas.microsoft.com/office/drawing/2014/main" id="{00000000-0008-0000-2000-00000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1" name="125 CuadroTexto">
          <a:extLst>
            <a:ext uri="{FF2B5EF4-FFF2-40B4-BE49-F238E27FC236}">
              <a16:creationId xmlns:a16="http://schemas.microsoft.com/office/drawing/2014/main" id="{00000000-0008-0000-2000-00000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2" name="143 CuadroTexto">
          <a:extLst>
            <a:ext uri="{FF2B5EF4-FFF2-40B4-BE49-F238E27FC236}">
              <a16:creationId xmlns:a16="http://schemas.microsoft.com/office/drawing/2014/main" id="{00000000-0008-0000-2000-00000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3" name="144 CuadroTexto">
          <a:extLst>
            <a:ext uri="{FF2B5EF4-FFF2-40B4-BE49-F238E27FC236}">
              <a16:creationId xmlns:a16="http://schemas.microsoft.com/office/drawing/2014/main" id="{00000000-0008-0000-2000-00000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4" name="145 CuadroTexto">
          <a:extLst>
            <a:ext uri="{FF2B5EF4-FFF2-40B4-BE49-F238E27FC236}">
              <a16:creationId xmlns:a16="http://schemas.microsoft.com/office/drawing/2014/main" id="{00000000-0008-0000-2000-00000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5" name="146 CuadroTexto">
          <a:extLst>
            <a:ext uri="{FF2B5EF4-FFF2-40B4-BE49-F238E27FC236}">
              <a16:creationId xmlns:a16="http://schemas.microsoft.com/office/drawing/2014/main" id="{00000000-0008-0000-2000-00000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6" name="147 CuadroTexto">
          <a:extLst>
            <a:ext uri="{FF2B5EF4-FFF2-40B4-BE49-F238E27FC236}">
              <a16:creationId xmlns:a16="http://schemas.microsoft.com/office/drawing/2014/main" id="{00000000-0008-0000-2000-00000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7" name="148 CuadroTexto">
          <a:extLst>
            <a:ext uri="{FF2B5EF4-FFF2-40B4-BE49-F238E27FC236}">
              <a16:creationId xmlns:a16="http://schemas.microsoft.com/office/drawing/2014/main" id="{00000000-0008-0000-2000-00000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8" name="149 CuadroTexto">
          <a:extLst>
            <a:ext uri="{FF2B5EF4-FFF2-40B4-BE49-F238E27FC236}">
              <a16:creationId xmlns:a16="http://schemas.microsoft.com/office/drawing/2014/main" id="{00000000-0008-0000-2000-00001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9" name="150 CuadroTexto">
          <a:extLst>
            <a:ext uri="{FF2B5EF4-FFF2-40B4-BE49-F238E27FC236}">
              <a16:creationId xmlns:a16="http://schemas.microsoft.com/office/drawing/2014/main" id="{00000000-0008-0000-2000-00001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0" name="151 CuadroTexto">
          <a:extLst>
            <a:ext uri="{FF2B5EF4-FFF2-40B4-BE49-F238E27FC236}">
              <a16:creationId xmlns:a16="http://schemas.microsoft.com/office/drawing/2014/main" id="{00000000-0008-0000-2000-00001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1" name="152 CuadroTexto">
          <a:extLst>
            <a:ext uri="{FF2B5EF4-FFF2-40B4-BE49-F238E27FC236}">
              <a16:creationId xmlns:a16="http://schemas.microsoft.com/office/drawing/2014/main" id="{00000000-0008-0000-2000-00001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2" name="153 CuadroTexto">
          <a:extLst>
            <a:ext uri="{FF2B5EF4-FFF2-40B4-BE49-F238E27FC236}">
              <a16:creationId xmlns:a16="http://schemas.microsoft.com/office/drawing/2014/main" id="{00000000-0008-0000-2000-00001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3" name="154 CuadroTexto">
          <a:extLst>
            <a:ext uri="{FF2B5EF4-FFF2-40B4-BE49-F238E27FC236}">
              <a16:creationId xmlns:a16="http://schemas.microsoft.com/office/drawing/2014/main" id="{00000000-0008-0000-2000-00001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4" name="155 CuadroTexto">
          <a:extLst>
            <a:ext uri="{FF2B5EF4-FFF2-40B4-BE49-F238E27FC236}">
              <a16:creationId xmlns:a16="http://schemas.microsoft.com/office/drawing/2014/main" id="{00000000-0008-0000-2000-00001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5" name="156 CuadroTexto">
          <a:extLst>
            <a:ext uri="{FF2B5EF4-FFF2-40B4-BE49-F238E27FC236}">
              <a16:creationId xmlns:a16="http://schemas.microsoft.com/office/drawing/2014/main" id="{00000000-0008-0000-2000-00001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6" name="157 CuadroTexto">
          <a:extLst>
            <a:ext uri="{FF2B5EF4-FFF2-40B4-BE49-F238E27FC236}">
              <a16:creationId xmlns:a16="http://schemas.microsoft.com/office/drawing/2014/main" id="{00000000-0008-0000-2000-00001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7" name="158 CuadroTexto">
          <a:extLst>
            <a:ext uri="{FF2B5EF4-FFF2-40B4-BE49-F238E27FC236}">
              <a16:creationId xmlns:a16="http://schemas.microsoft.com/office/drawing/2014/main" id="{00000000-0008-0000-2000-00001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8" name="159 CuadroTexto">
          <a:extLst>
            <a:ext uri="{FF2B5EF4-FFF2-40B4-BE49-F238E27FC236}">
              <a16:creationId xmlns:a16="http://schemas.microsoft.com/office/drawing/2014/main" id="{00000000-0008-0000-2000-00001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9" name="160 CuadroTexto">
          <a:extLst>
            <a:ext uri="{FF2B5EF4-FFF2-40B4-BE49-F238E27FC236}">
              <a16:creationId xmlns:a16="http://schemas.microsoft.com/office/drawing/2014/main" id="{00000000-0008-0000-2000-00001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0" name="161 CuadroTexto">
          <a:extLst>
            <a:ext uri="{FF2B5EF4-FFF2-40B4-BE49-F238E27FC236}">
              <a16:creationId xmlns:a16="http://schemas.microsoft.com/office/drawing/2014/main" id="{00000000-0008-0000-2000-00001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1" name="162 CuadroTexto">
          <a:extLst>
            <a:ext uri="{FF2B5EF4-FFF2-40B4-BE49-F238E27FC236}">
              <a16:creationId xmlns:a16="http://schemas.microsoft.com/office/drawing/2014/main" id="{00000000-0008-0000-2000-00001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2" name="163 CuadroTexto">
          <a:extLst>
            <a:ext uri="{FF2B5EF4-FFF2-40B4-BE49-F238E27FC236}">
              <a16:creationId xmlns:a16="http://schemas.microsoft.com/office/drawing/2014/main" id="{00000000-0008-0000-2000-00001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3" name="164 CuadroTexto">
          <a:extLst>
            <a:ext uri="{FF2B5EF4-FFF2-40B4-BE49-F238E27FC236}">
              <a16:creationId xmlns:a16="http://schemas.microsoft.com/office/drawing/2014/main" id="{00000000-0008-0000-2000-00001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4" name="165 CuadroTexto">
          <a:extLst>
            <a:ext uri="{FF2B5EF4-FFF2-40B4-BE49-F238E27FC236}">
              <a16:creationId xmlns:a16="http://schemas.microsoft.com/office/drawing/2014/main" id="{00000000-0008-0000-2000-00002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5" name="166 CuadroTexto">
          <a:extLst>
            <a:ext uri="{FF2B5EF4-FFF2-40B4-BE49-F238E27FC236}">
              <a16:creationId xmlns:a16="http://schemas.microsoft.com/office/drawing/2014/main" id="{00000000-0008-0000-2000-00002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6" name="167 CuadroTexto">
          <a:extLst>
            <a:ext uri="{FF2B5EF4-FFF2-40B4-BE49-F238E27FC236}">
              <a16:creationId xmlns:a16="http://schemas.microsoft.com/office/drawing/2014/main" id="{00000000-0008-0000-2000-00002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7" name="168 CuadroTexto">
          <a:extLst>
            <a:ext uri="{FF2B5EF4-FFF2-40B4-BE49-F238E27FC236}">
              <a16:creationId xmlns:a16="http://schemas.microsoft.com/office/drawing/2014/main" id="{00000000-0008-0000-2000-00002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8" name="169 CuadroTexto">
          <a:extLst>
            <a:ext uri="{FF2B5EF4-FFF2-40B4-BE49-F238E27FC236}">
              <a16:creationId xmlns:a16="http://schemas.microsoft.com/office/drawing/2014/main" id="{00000000-0008-0000-2000-00002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9" name="170 CuadroTexto">
          <a:extLst>
            <a:ext uri="{FF2B5EF4-FFF2-40B4-BE49-F238E27FC236}">
              <a16:creationId xmlns:a16="http://schemas.microsoft.com/office/drawing/2014/main" id="{00000000-0008-0000-2000-00002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0" name="171 CuadroTexto">
          <a:extLst>
            <a:ext uri="{FF2B5EF4-FFF2-40B4-BE49-F238E27FC236}">
              <a16:creationId xmlns:a16="http://schemas.microsoft.com/office/drawing/2014/main" id="{00000000-0008-0000-2000-00002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1" name="172 CuadroTexto">
          <a:extLst>
            <a:ext uri="{FF2B5EF4-FFF2-40B4-BE49-F238E27FC236}">
              <a16:creationId xmlns:a16="http://schemas.microsoft.com/office/drawing/2014/main" id="{00000000-0008-0000-2000-00002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2" name="173 CuadroTexto">
          <a:extLst>
            <a:ext uri="{FF2B5EF4-FFF2-40B4-BE49-F238E27FC236}">
              <a16:creationId xmlns:a16="http://schemas.microsoft.com/office/drawing/2014/main" id="{00000000-0008-0000-2000-00002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3" name="174 CuadroTexto">
          <a:extLst>
            <a:ext uri="{FF2B5EF4-FFF2-40B4-BE49-F238E27FC236}">
              <a16:creationId xmlns:a16="http://schemas.microsoft.com/office/drawing/2014/main" id="{00000000-0008-0000-2000-00002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4" name="175 CuadroTexto">
          <a:extLst>
            <a:ext uri="{FF2B5EF4-FFF2-40B4-BE49-F238E27FC236}">
              <a16:creationId xmlns:a16="http://schemas.microsoft.com/office/drawing/2014/main" id="{00000000-0008-0000-2000-00002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5" name="176 CuadroTexto">
          <a:extLst>
            <a:ext uri="{FF2B5EF4-FFF2-40B4-BE49-F238E27FC236}">
              <a16:creationId xmlns:a16="http://schemas.microsoft.com/office/drawing/2014/main" id="{00000000-0008-0000-2000-00002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6" name="177 CuadroTexto">
          <a:extLst>
            <a:ext uri="{FF2B5EF4-FFF2-40B4-BE49-F238E27FC236}">
              <a16:creationId xmlns:a16="http://schemas.microsoft.com/office/drawing/2014/main" id="{00000000-0008-0000-2000-00002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7" name="178 CuadroTexto">
          <a:extLst>
            <a:ext uri="{FF2B5EF4-FFF2-40B4-BE49-F238E27FC236}">
              <a16:creationId xmlns:a16="http://schemas.microsoft.com/office/drawing/2014/main" id="{00000000-0008-0000-2000-00002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8" name="179 CuadroTexto">
          <a:extLst>
            <a:ext uri="{FF2B5EF4-FFF2-40B4-BE49-F238E27FC236}">
              <a16:creationId xmlns:a16="http://schemas.microsoft.com/office/drawing/2014/main" id="{00000000-0008-0000-2000-00002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9" name="180 CuadroTexto">
          <a:extLst>
            <a:ext uri="{FF2B5EF4-FFF2-40B4-BE49-F238E27FC236}">
              <a16:creationId xmlns:a16="http://schemas.microsoft.com/office/drawing/2014/main" id="{00000000-0008-0000-2000-00002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0" name="181 CuadroTexto">
          <a:extLst>
            <a:ext uri="{FF2B5EF4-FFF2-40B4-BE49-F238E27FC236}">
              <a16:creationId xmlns:a16="http://schemas.microsoft.com/office/drawing/2014/main" id="{00000000-0008-0000-2000-00003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1" name="182 CuadroTexto">
          <a:extLst>
            <a:ext uri="{FF2B5EF4-FFF2-40B4-BE49-F238E27FC236}">
              <a16:creationId xmlns:a16="http://schemas.microsoft.com/office/drawing/2014/main" id="{00000000-0008-0000-2000-00003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2" name="183 CuadroTexto">
          <a:extLst>
            <a:ext uri="{FF2B5EF4-FFF2-40B4-BE49-F238E27FC236}">
              <a16:creationId xmlns:a16="http://schemas.microsoft.com/office/drawing/2014/main" id="{00000000-0008-0000-2000-00003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3" name="184 CuadroTexto">
          <a:extLst>
            <a:ext uri="{FF2B5EF4-FFF2-40B4-BE49-F238E27FC236}">
              <a16:creationId xmlns:a16="http://schemas.microsoft.com/office/drawing/2014/main" id="{00000000-0008-0000-2000-00003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4" name="185 CuadroTexto">
          <a:extLst>
            <a:ext uri="{FF2B5EF4-FFF2-40B4-BE49-F238E27FC236}">
              <a16:creationId xmlns:a16="http://schemas.microsoft.com/office/drawing/2014/main" id="{00000000-0008-0000-2000-00003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5" name="186 CuadroTexto">
          <a:extLst>
            <a:ext uri="{FF2B5EF4-FFF2-40B4-BE49-F238E27FC236}">
              <a16:creationId xmlns:a16="http://schemas.microsoft.com/office/drawing/2014/main" id="{00000000-0008-0000-2000-00003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6" name="187 CuadroTexto">
          <a:extLst>
            <a:ext uri="{FF2B5EF4-FFF2-40B4-BE49-F238E27FC236}">
              <a16:creationId xmlns:a16="http://schemas.microsoft.com/office/drawing/2014/main" id="{00000000-0008-0000-2000-00003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7" name="188 CuadroTexto">
          <a:extLst>
            <a:ext uri="{FF2B5EF4-FFF2-40B4-BE49-F238E27FC236}">
              <a16:creationId xmlns:a16="http://schemas.microsoft.com/office/drawing/2014/main" id="{00000000-0008-0000-2000-00003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8" name="189 CuadroTexto">
          <a:extLst>
            <a:ext uri="{FF2B5EF4-FFF2-40B4-BE49-F238E27FC236}">
              <a16:creationId xmlns:a16="http://schemas.microsoft.com/office/drawing/2014/main" id="{00000000-0008-0000-2000-00003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9" name="190 CuadroTexto">
          <a:extLst>
            <a:ext uri="{FF2B5EF4-FFF2-40B4-BE49-F238E27FC236}">
              <a16:creationId xmlns:a16="http://schemas.microsoft.com/office/drawing/2014/main" id="{00000000-0008-0000-2000-00003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0" name="191 CuadroTexto">
          <a:extLst>
            <a:ext uri="{FF2B5EF4-FFF2-40B4-BE49-F238E27FC236}">
              <a16:creationId xmlns:a16="http://schemas.microsoft.com/office/drawing/2014/main" id="{00000000-0008-0000-2000-00003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1" name="192 CuadroTexto">
          <a:extLst>
            <a:ext uri="{FF2B5EF4-FFF2-40B4-BE49-F238E27FC236}">
              <a16:creationId xmlns:a16="http://schemas.microsoft.com/office/drawing/2014/main" id="{00000000-0008-0000-2000-00003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2" name="193 CuadroTexto">
          <a:extLst>
            <a:ext uri="{FF2B5EF4-FFF2-40B4-BE49-F238E27FC236}">
              <a16:creationId xmlns:a16="http://schemas.microsoft.com/office/drawing/2014/main" id="{00000000-0008-0000-2000-00003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3" name="194 CuadroTexto">
          <a:extLst>
            <a:ext uri="{FF2B5EF4-FFF2-40B4-BE49-F238E27FC236}">
              <a16:creationId xmlns:a16="http://schemas.microsoft.com/office/drawing/2014/main" id="{00000000-0008-0000-2000-00003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4" name="195 CuadroTexto">
          <a:extLst>
            <a:ext uri="{FF2B5EF4-FFF2-40B4-BE49-F238E27FC236}">
              <a16:creationId xmlns:a16="http://schemas.microsoft.com/office/drawing/2014/main" id="{00000000-0008-0000-2000-00003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5" name="196 CuadroTexto">
          <a:extLst>
            <a:ext uri="{FF2B5EF4-FFF2-40B4-BE49-F238E27FC236}">
              <a16:creationId xmlns:a16="http://schemas.microsoft.com/office/drawing/2014/main" id="{00000000-0008-0000-2000-00003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6" name="197 CuadroTexto">
          <a:extLst>
            <a:ext uri="{FF2B5EF4-FFF2-40B4-BE49-F238E27FC236}">
              <a16:creationId xmlns:a16="http://schemas.microsoft.com/office/drawing/2014/main" id="{00000000-0008-0000-2000-00004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7" name="198 CuadroTexto">
          <a:extLst>
            <a:ext uri="{FF2B5EF4-FFF2-40B4-BE49-F238E27FC236}">
              <a16:creationId xmlns:a16="http://schemas.microsoft.com/office/drawing/2014/main" id="{00000000-0008-0000-2000-00004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8" name="199 CuadroTexto">
          <a:extLst>
            <a:ext uri="{FF2B5EF4-FFF2-40B4-BE49-F238E27FC236}">
              <a16:creationId xmlns:a16="http://schemas.microsoft.com/office/drawing/2014/main" id="{00000000-0008-0000-2000-00004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9" name="200 CuadroTexto">
          <a:extLst>
            <a:ext uri="{FF2B5EF4-FFF2-40B4-BE49-F238E27FC236}">
              <a16:creationId xmlns:a16="http://schemas.microsoft.com/office/drawing/2014/main" id="{00000000-0008-0000-2000-00004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0" name="201 CuadroTexto">
          <a:extLst>
            <a:ext uri="{FF2B5EF4-FFF2-40B4-BE49-F238E27FC236}">
              <a16:creationId xmlns:a16="http://schemas.microsoft.com/office/drawing/2014/main" id="{00000000-0008-0000-2000-00004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1" name="202 CuadroTexto">
          <a:extLst>
            <a:ext uri="{FF2B5EF4-FFF2-40B4-BE49-F238E27FC236}">
              <a16:creationId xmlns:a16="http://schemas.microsoft.com/office/drawing/2014/main" id="{00000000-0008-0000-2000-00004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2" name="203 CuadroTexto">
          <a:extLst>
            <a:ext uri="{FF2B5EF4-FFF2-40B4-BE49-F238E27FC236}">
              <a16:creationId xmlns:a16="http://schemas.microsoft.com/office/drawing/2014/main" id="{00000000-0008-0000-2000-00004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3" name="204 CuadroTexto">
          <a:extLst>
            <a:ext uri="{FF2B5EF4-FFF2-40B4-BE49-F238E27FC236}">
              <a16:creationId xmlns:a16="http://schemas.microsoft.com/office/drawing/2014/main" id="{00000000-0008-0000-2000-00004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4" name="205 CuadroTexto">
          <a:extLst>
            <a:ext uri="{FF2B5EF4-FFF2-40B4-BE49-F238E27FC236}">
              <a16:creationId xmlns:a16="http://schemas.microsoft.com/office/drawing/2014/main" id="{00000000-0008-0000-2000-00004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5" name="206 CuadroTexto">
          <a:extLst>
            <a:ext uri="{FF2B5EF4-FFF2-40B4-BE49-F238E27FC236}">
              <a16:creationId xmlns:a16="http://schemas.microsoft.com/office/drawing/2014/main" id="{00000000-0008-0000-2000-00004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6" name="207 CuadroTexto">
          <a:extLst>
            <a:ext uri="{FF2B5EF4-FFF2-40B4-BE49-F238E27FC236}">
              <a16:creationId xmlns:a16="http://schemas.microsoft.com/office/drawing/2014/main" id="{00000000-0008-0000-2000-00004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7" name="208 CuadroTexto">
          <a:extLst>
            <a:ext uri="{FF2B5EF4-FFF2-40B4-BE49-F238E27FC236}">
              <a16:creationId xmlns:a16="http://schemas.microsoft.com/office/drawing/2014/main" id="{00000000-0008-0000-2000-00004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8" name="209 CuadroTexto">
          <a:extLst>
            <a:ext uri="{FF2B5EF4-FFF2-40B4-BE49-F238E27FC236}">
              <a16:creationId xmlns:a16="http://schemas.microsoft.com/office/drawing/2014/main" id="{00000000-0008-0000-2000-00004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9" name="210 CuadroTexto">
          <a:extLst>
            <a:ext uri="{FF2B5EF4-FFF2-40B4-BE49-F238E27FC236}">
              <a16:creationId xmlns:a16="http://schemas.microsoft.com/office/drawing/2014/main" id="{00000000-0008-0000-2000-00004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0" name="211 CuadroTexto">
          <a:extLst>
            <a:ext uri="{FF2B5EF4-FFF2-40B4-BE49-F238E27FC236}">
              <a16:creationId xmlns:a16="http://schemas.microsoft.com/office/drawing/2014/main" id="{00000000-0008-0000-2000-00004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1" name="212 CuadroTexto">
          <a:extLst>
            <a:ext uri="{FF2B5EF4-FFF2-40B4-BE49-F238E27FC236}">
              <a16:creationId xmlns:a16="http://schemas.microsoft.com/office/drawing/2014/main" id="{00000000-0008-0000-2000-00004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2" name="213 CuadroTexto">
          <a:extLst>
            <a:ext uri="{FF2B5EF4-FFF2-40B4-BE49-F238E27FC236}">
              <a16:creationId xmlns:a16="http://schemas.microsoft.com/office/drawing/2014/main" id="{00000000-0008-0000-2000-00005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3" name="214 CuadroTexto">
          <a:extLst>
            <a:ext uri="{FF2B5EF4-FFF2-40B4-BE49-F238E27FC236}">
              <a16:creationId xmlns:a16="http://schemas.microsoft.com/office/drawing/2014/main" id="{00000000-0008-0000-2000-00005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4" name="215 CuadroTexto">
          <a:extLst>
            <a:ext uri="{FF2B5EF4-FFF2-40B4-BE49-F238E27FC236}">
              <a16:creationId xmlns:a16="http://schemas.microsoft.com/office/drawing/2014/main" id="{00000000-0008-0000-2000-00005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5" name="216 CuadroTexto">
          <a:extLst>
            <a:ext uri="{FF2B5EF4-FFF2-40B4-BE49-F238E27FC236}">
              <a16:creationId xmlns:a16="http://schemas.microsoft.com/office/drawing/2014/main" id="{00000000-0008-0000-2000-00005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6" name="217 CuadroTexto">
          <a:extLst>
            <a:ext uri="{FF2B5EF4-FFF2-40B4-BE49-F238E27FC236}">
              <a16:creationId xmlns:a16="http://schemas.microsoft.com/office/drawing/2014/main" id="{00000000-0008-0000-2000-00005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7" name="218 CuadroTexto">
          <a:extLst>
            <a:ext uri="{FF2B5EF4-FFF2-40B4-BE49-F238E27FC236}">
              <a16:creationId xmlns:a16="http://schemas.microsoft.com/office/drawing/2014/main" id="{00000000-0008-0000-2000-00005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8" name="219 CuadroTexto">
          <a:extLst>
            <a:ext uri="{FF2B5EF4-FFF2-40B4-BE49-F238E27FC236}">
              <a16:creationId xmlns:a16="http://schemas.microsoft.com/office/drawing/2014/main" id="{00000000-0008-0000-2000-00005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9" name="220 CuadroTexto">
          <a:extLst>
            <a:ext uri="{FF2B5EF4-FFF2-40B4-BE49-F238E27FC236}">
              <a16:creationId xmlns:a16="http://schemas.microsoft.com/office/drawing/2014/main" id="{00000000-0008-0000-2000-00005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0" name="221 CuadroTexto">
          <a:extLst>
            <a:ext uri="{FF2B5EF4-FFF2-40B4-BE49-F238E27FC236}">
              <a16:creationId xmlns:a16="http://schemas.microsoft.com/office/drawing/2014/main" id="{00000000-0008-0000-2000-00005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1" name="222 CuadroTexto">
          <a:extLst>
            <a:ext uri="{FF2B5EF4-FFF2-40B4-BE49-F238E27FC236}">
              <a16:creationId xmlns:a16="http://schemas.microsoft.com/office/drawing/2014/main" id="{00000000-0008-0000-2000-00005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2" name="223 CuadroTexto">
          <a:extLst>
            <a:ext uri="{FF2B5EF4-FFF2-40B4-BE49-F238E27FC236}">
              <a16:creationId xmlns:a16="http://schemas.microsoft.com/office/drawing/2014/main" id="{00000000-0008-0000-2000-00005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3" name="224 CuadroTexto">
          <a:extLst>
            <a:ext uri="{FF2B5EF4-FFF2-40B4-BE49-F238E27FC236}">
              <a16:creationId xmlns:a16="http://schemas.microsoft.com/office/drawing/2014/main" id="{00000000-0008-0000-2000-00005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4" name="225 CuadroTexto">
          <a:extLst>
            <a:ext uri="{FF2B5EF4-FFF2-40B4-BE49-F238E27FC236}">
              <a16:creationId xmlns:a16="http://schemas.microsoft.com/office/drawing/2014/main" id="{00000000-0008-0000-2000-00005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5" name="226 CuadroTexto">
          <a:extLst>
            <a:ext uri="{FF2B5EF4-FFF2-40B4-BE49-F238E27FC236}">
              <a16:creationId xmlns:a16="http://schemas.microsoft.com/office/drawing/2014/main" id="{00000000-0008-0000-2000-00005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6" name="227 CuadroTexto">
          <a:extLst>
            <a:ext uri="{FF2B5EF4-FFF2-40B4-BE49-F238E27FC236}">
              <a16:creationId xmlns:a16="http://schemas.microsoft.com/office/drawing/2014/main" id="{00000000-0008-0000-2000-00005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7" name="228 CuadroTexto">
          <a:extLst>
            <a:ext uri="{FF2B5EF4-FFF2-40B4-BE49-F238E27FC236}">
              <a16:creationId xmlns:a16="http://schemas.microsoft.com/office/drawing/2014/main" id="{00000000-0008-0000-2000-00005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8" name="229 CuadroTexto">
          <a:extLst>
            <a:ext uri="{FF2B5EF4-FFF2-40B4-BE49-F238E27FC236}">
              <a16:creationId xmlns:a16="http://schemas.microsoft.com/office/drawing/2014/main" id="{00000000-0008-0000-2000-00006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9" name="230 CuadroTexto">
          <a:extLst>
            <a:ext uri="{FF2B5EF4-FFF2-40B4-BE49-F238E27FC236}">
              <a16:creationId xmlns:a16="http://schemas.microsoft.com/office/drawing/2014/main" id="{00000000-0008-0000-2000-00006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0" name="231 CuadroTexto">
          <a:extLst>
            <a:ext uri="{FF2B5EF4-FFF2-40B4-BE49-F238E27FC236}">
              <a16:creationId xmlns:a16="http://schemas.microsoft.com/office/drawing/2014/main" id="{00000000-0008-0000-2000-00006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1" name="232 CuadroTexto">
          <a:extLst>
            <a:ext uri="{FF2B5EF4-FFF2-40B4-BE49-F238E27FC236}">
              <a16:creationId xmlns:a16="http://schemas.microsoft.com/office/drawing/2014/main" id="{00000000-0008-0000-2000-00006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2" name="233 CuadroTexto">
          <a:extLst>
            <a:ext uri="{FF2B5EF4-FFF2-40B4-BE49-F238E27FC236}">
              <a16:creationId xmlns:a16="http://schemas.microsoft.com/office/drawing/2014/main" id="{00000000-0008-0000-2000-00006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3" name="234 CuadroTexto">
          <a:extLst>
            <a:ext uri="{FF2B5EF4-FFF2-40B4-BE49-F238E27FC236}">
              <a16:creationId xmlns:a16="http://schemas.microsoft.com/office/drawing/2014/main" id="{00000000-0008-0000-2000-00006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4" name="235 CuadroTexto">
          <a:extLst>
            <a:ext uri="{FF2B5EF4-FFF2-40B4-BE49-F238E27FC236}">
              <a16:creationId xmlns:a16="http://schemas.microsoft.com/office/drawing/2014/main" id="{00000000-0008-0000-2000-00006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5" name="236 CuadroTexto">
          <a:extLst>
            <a:ext uri="{FF2B5EF4-FFF2-40B4-BE49-F238E27FC236}">
              <a16:creationId xmlns:a16="http://schemas.microsoft.com/office/drawing/2014/main" id="{00000000-0008-0000-2000-00006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6" name="237 CuadroTexto">
          <a:extLst>
            <a:ext uri="{FF2B5EF4-FFF2-40B4-BE49-F238E27FC236}">
              <a16:creationId xmlns:a16="http://schemas.microsoft.com/office/drawing/2014/main" id="{00000000-0008-0000-2000-00006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7" name="238 CuadroTexto">
          <a:extLst>
            <a:ext uri="{FF2B5EF4-FFF2-40B4-BE49-F238E27FC236}">
              <a16:creationId xmlns:a16="http://schemas.microsoft.com/office/drawing/2014/main" id="{00000000-0008-0000-2000-00006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8" name="239 CuadroTexto">
          <a:extLst>
            <a:ext uri="{FF2B5EF4-FFF2-40B4-BE49-F238E27FC236}">
              <a16:creationId xmlns:a16="http://schemas.microsoft.com/office/drawing/2014/main" id="{00000000-0008-0000-2000-00006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9" name="240 CuadroTexto">
          <a:extLst>
            <a:ext uri="{FF2B5EF4-FFF2-40B4-BE49-F238E27FC236}">
              <a16:creationId xmlns:a16="http://schemas.microsoft.com/office/drawing/2014/main" id="{00000000-0008-0000-2000-00006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0" name="241 CuadroTexto">
          <a:extLst>
            <a:ext uri="{FF2B5EF4-FFF2-40B4-BE49-F238E27FC236}">
              <a16:creationId xmlns:a16="http://schemas.microsoft.com/office/drawing/2014/main" id="{00000000-0008-0000-2000-00006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1" name="242 CuadroTexto">
          <a:extLst>
            <a:ext uri="{FF2B5EF4-FFF2-40B4-BE49-F238E27FC236}">
              <a16:creationId xmlns:a16="http://schemas.microsoft.com/office/drawing/2014/main" id="{00000000-0008-0000-2000-00006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2" name="243 CuadroTexto">
          <a:extLst>
            <a:ext uri="{FF2B5EF4-FFF2-40B4-BE49-F238E27FC236}">
              <a16:creationId xmlns:a16="http://schemas.microsoft.com/office/drawing/2014/main" id="{00000000-0008-0000-2000-00006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3" name="244 CuadroTexto">
          <a:extLst>
            <a:ext uri="{FF2B5EF4-FFF2-40B4-BE49-F238E27FC236}">
              <a16:creationId xmlns:a16="http://schemas.microsoft.com/office/drawing/2014/main" id="{00000000-0008-0000-2000-00006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4" name="245 CuadroTexto">
          <a:extLst>
            <a:ext uri="{FF2B5EF4-FFF2-40B4-BE49-F238E27FC236}">
              <a16:creationId xmlns:a16="http://schemas.microsoft.com/office/drawing/2014/main" id="{00000000-0008-0000-2000-00007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5" name="246 CuadroTexto">
          <a:extLst>
            <a:ext uri="{FF2B5EF4-FFF2-40B4-BE49-F238E27FC236}">
              <a16:creationId xmlns:a16="http://schemas.microsoft.com/office/drawing/2014/main" id="{00000000-0008-0000-2000-00007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6" name="247 CuadroTexto">
          <a:extLst>
            <a:ext uri="{FF2B5EF4-FFF2-40B4-BE49-F238E27FC236}">
              <a16:creationId xmlns:a16="http://schemas.microsoft.com/office/drawing/2014/main" id="{00000000-0008-0000-2000-00007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7" name="248 CuadroTexto">
          <a:extLst>
            <a:ext uri="{FF2B5EF4-FFF2-40B4-BE49-F238E27FC236}">
              <a16:creationId xmlns:a16="http://schemas.microsoft.com/office/drawing/2014/main" id="{00000000-0008-0000-2000-00007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8" name="249 CuadroTexto">
          <a:extLst>
            <a:ext uri="{FF2B5EF4-FFF2-40B4-BE49-F238E27FC236}">
              <a16:creationId xmlns:a16="http://schemas.microsoft.com/office/drawing/2014/main" id="{00000000-0008-0000-2000-00007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9" name="250 CuadroTexto">
          <a:extLst>
            <a:ext uri="{FF2B5EF4-FFF2-40B4-BE49-F238E27FC236}">
              <a16:creationId xmlns:a16="http://schemas.microsoft.com/office/drawing/2014/main" id="{00000000-0008-0000-2000-00007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0" name="251 CuadroTexto">
          <a:extLst>
            <a:ext uri="{FF2B5EF4-FFF2-40B4-BE49-F238E27FC236}">
              <a16:creationId xmlns:a16="http://schemas.microsoft.com/office/drawing/2014/main" id="{00000000-0008-0000-2000-00007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1" name="252 CuadroTexto">
          <a:extLst>
            <a:ext uri="{FF2B5EF4-FFF2-40B4-BE49-F238E27FC236}">
              <a16:creationId xmlns:a16="http://schemas.microsoft.com/office/drawing/2014/main" id="{00000000-0008-0000-2000-00007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2" name="253 CuadroTexto">
          <a:extLst>
            <a:ext uri="{FF2B5EF4-FFF2-40B4-BE49-F238E27FC236}">
              <a16:creationId xmlns:a16="http://schemas.microsoft.com/office/drawing/2014/main" id="{00000000-0008-0000-2000-00007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3" name="254 CuadroTexto">
          <a:extLst>
            <a:ext uri="{FF2B5EF4-FFF2-40B4-BE49-F238E27FC236}">
              <a16:creationId xmlns:a16="http://schemas.microsoft.com/office/drawing/2014/main" id="{00000000-0008-0000-2000-00007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4" name="255 CuadroTexto">
          <a:extLst>
            <a:ext uri="{FF2B5EF4-FFF2-40B4-BE49-F238E27FC236}">
              <a16:creationId xmlns:a16="http://schemas.microsoft.com/office/drawing/2014/main" id="{00000000-0008-0000-2000-00007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5" name="256 CuadroTexto">
          <a:extLst>
            <a:ext uri="{FF2B5EF4-FFF2-40B4-BE49-F238E27FC236}">
              <a16:creationId xmlns:a16="http://schemas.microsoft.com/office/drawing/2014/main" id="{00000000-0008-0000-2000-00007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6" name="257 CuadroTexto">
          <a:extLst>
            <a:ext uri="{FF2B5EF4-FFF2-40B4-BE49-F238E27FC236}">
              <a16:creationId xmlns:a16="http://schemas.microsoft.com/office/drawing/2014/main" id="{00000000-0008-0000-2000-00007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7" name="258 CuadroTexto">
          <a:extLst>
            <a:ext uri="{FF2B5EF4-FFF2-40B4-BE49-F238E27FC236}">
              <a16:creationId xmlns:a16="http://schemas.microsoft.com/office/drawing/2014/main" id="{00000000-0008-0000-2000-00007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8" name="259 CuadroTexto">
          <a:extLst>
            <a:ext uri="{FF2B5EF4-FFF2-40B4-BE49-F238E27FC236}">
              <a16:creationId xmlns:a16="http://schemas.microsoft.com/office/drawing/2014/main" id="{00000000-0008-0000-2000-00007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9" name="260 CuadroTexto">
          <a:extLst>
            <a:ext uri="{FF2B5EF4-FFF2-40B4-BE49-F238E27FC236}">
              <a16:creationId xmlns:a16="http://schemas.microsoft.com/office/drawing/2014/main" id="{00000000-0008-0000-2000-00007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0" name="261 CuadroTexto">
          <a:extLst>
            <a:ext uri="{FF2B5EF4-FFF2-40B4-BE49-F238E27FC236}">
              <a16:creationId xmlns:a16="http://schemas.microsoft.com/office/drawing/2014/main" id="{00000000-0008-0000-2000-00008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1" name="262 CuadroTexto">
          <a:extLst>
            <a:ext uri="{FF2B5EF4-FFF2-40B4-BE49-F238E27FC236}">
              <a16:creationId xmlns:a16="http://schemas.microsoft.com/office/drawing/2014/main" id="{00000000-0008-0000-2000-00008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2" name="263 CuadroTexto">
          <a:extLst>
            <a:ext uri="{FF2B5EF4-FFF2-40B4-BE49-F238E27FC236}">
              <a16:creationId xmlns:a16="http://schemas.microsoft.com/office/drawing/2014/main" id="{00000000-0008-0000-2000-00008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3" name="264 CuadroTexto">
          <a:extLst>
            <a:ext uri="{FF2B5EF4-FFF2-40B4-BE49-F238E27FC236}">
              <a16:creationId xmlns:a16="http://schemas.microsoft.com/office/drawing/2014/main" id="{00000000-0008-0000-2000-00008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4" name="265 CuadroTexto">
          <a:extLst>
            <a:ext uri="{FF2B5EF4-FFF2-40B4-BE49-F238E27FC236}">
              <a16:creationId xmlns:a16="http://schemas.microsoft.com/office/drawing/2014/main" id="{00000000-0008-0000-2000-00008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5" name="266 CuadroTexto">
          <a:extLst>
            <a:ext uri="{FF2B5EF4-FFF2-40B4-BE49-F238E27FC236}">
              <a16:creationId xmlns:a16="http://schemas.microsoft.com/office/drawing/2014/main" id="{00000000-0008-0000-2000-00008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6" name="267 CuadroTexto">
          <a:extLst>
            <a:ext uri="{FF2B5EF4-FFF2-40B4-BE49-F238E27FC236}">
              <a16:creationId xmlns:a16="http://schemas.microsoft.com/office/drawing/2014/main" id="{00000000-0008-0000-2000-00008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487" name="268 CuadroTexto">
          <a:extLst>
            <a:ext uri="{FF2B5EF4-FFF2-40B4-BE49-F238E27FC236}">
              <a16:creationId xmlns:a16="http://schemas.microsoft.com/office/drawing/2014/main" id="{00000000-0008-0000-2000-000087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88" name="269 CuadroTexto">
          <a:extLst>
            <a:ext uri="{FF2B5EF4-FFF2-40B4-BE49-F238E27FC236}">
              <a16:creationId xmlns:a16="http://schemas.microsoft.com/office/drawing/2014/main" id="{00000000-0008-0000-2000-000088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89" name="270 CuadroTexto">
          <a:extLst>
            <a:ext uri="{FF2B5EF4-FFF2-40B4-BE49-F238E27FC236}">
              <a16:creationId xmlns:a16="http://schemas.microsoft.com/office/drawing/2014/main" id="{00000000-0008-0000-2000-000089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0" name="271 CuadroTexto">
          <a:extLst>
            <a:ext uri="{FF2B5EF4-FFF2-40B4-BE49-F238E27FC236}">
              <a16:creationId xmlns:a16="http://schemas.microsoft.com/office/drawing/2014/main" id="{00000000-0008-0000-2000-00008A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1" name="272 CuadroTexto">
          <a:extLst>
            <a:ext uri="{FF2B5EF4-FFF2-40B4-BE49-F238E27FC236}">
              <a16:creationId xmlns:a16="http://schemas.microsoft.com/office/drawing/2014/main" id="{00000000-0008-0000-2000-00008B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2" name="273 CuadroTexto">
          <a:extLst>
            <a:ext uri="{FF2B5EF4-FFF2-40B4-BE49-F238E27FC236}">
              <a16:creationId xmlns:a16="http://schemas.microsoft.com/office/drawing/2014/main" id="{00000000-0008-0000-2000-00008C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3" name="274 CuadroTexto">
          <a:extLst>
            <a:ext uri="{FF2B5EF4-FFF2-40B4-BE49-F238E27FC236}">
              <a16:creationId xmlns:a16="http://schemas.microsoft.com/office/drawing/2014/main" id="{00000000-0008-0000-2000-00008D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4" name="275 CuadroTexto">
          <a:extLst>
            <a:ext uri="{FF2B5EF4-FFF2-40B4-BE49-F238E27FC236}">
              <a16:creationId xmlns:a16="http://schemas.microsoft.com/office/drawing/2014/main" id="{00000000-0008-0000-2000-00008E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5" name="276 CuadroTexto">
          <a:extLst>
            <a:ext uri="{FF2B5EF4-FFF2-40B4-BE49-F238E27FC236}">
              <a16:creationId xmlns:a16="http://schemas.microsoft.com/office/drawing/2014/main" id="{00000000-0008-0000-2000-00008F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6" name="277 CuadroTexto">
          <a:extLst>
            <a:ext uri="{FF2B5EF4-FFF2-40B4-BE49-F238E27FC236}">
              <a16:creationId xmlns:a16="http://schemas.microsoft.com/office/drawing/2014/main" id="{00000000-0008-0000-2000-000090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7" name="278 CuadroTexto">
          <a:extLst>
            <a:ext uri="{FF2B5EF4-FFF2-40B4-BE49-F238E27FC236}">
              <a16:creationId xmlns:a16="http://schemas.microsoft.com/office/drawing/2014/main" id="{00000000-0008-0000-2000-000091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8" name="279 CuadroTexto">
          <a:extLst>
            <a:ext uri="{FF2B5EF4-FFF2-40B4-BE49-F238E27FC236}">
              <a16:creationId xmlns:a16="http://schemas.microsoft.com/office/drawing/2014/main" id="{00000000-0008-0000-2000-000092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9" name="280 CuadroTexto">
          <a:extLst>
            <a:ext uri="{FF2B5EF4-FFF2-40B4-BE49-F238E27FC236}">
              <a16:creationId xmlns:a16="http://schemas.microsoft.com/office/drawing/2014/main" id="{00000000-0008-0000-2000-000093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0" name="281 CuadroTexto">
          <a:extLst>
            <a:ext uri="{FF2B5EF4-FFF2-40B4-BE49-F238E27FC236}">
              <a16:creationId xmlns:a16="http://schemas.microsoft.com/office/drawing/2014/main" id="{00000000-0008-0000-2000-000094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1" name="282 CuadroTexto">
          <a:extLst>
            <a:ext uri="{FF2B5EF4-FFF2-40B4-BE49-F238E27FC236}">
              <a16:creationId xmlns:a16="http://schemas.microsoft.com/office/drawing/2014/main" id="{00000000-0008-0000-2000-000095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2" name="283 CuadroTexto">
          <a:extLst>
            <a:ext uri="{FF2B5EF4-FFF2-40B4-BE49-F238E27FC236}">
              <a16:creationId xmlns:a16="http://schemas.microsoft.com/office/drawing/2014/main" id="{00000000-0008-0000-2000-000096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3" name="284 CuadroTexto">
          <a:extLst>
            <a:ext uri="{FF2B5EF4-FFF2-40B4-BE49-F238E27FC236}">
              <a16:creationId xmlns:a16="http://schemas.microsoft.com/office/drawing/2014/main" id="{00000000-0008-0000-2000-000097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504" name="285 CuadroTexto">
          <a:extLst>
            <a:ext uri="{FF2B5EF4-FFF2-40B4-BE49-F238E27FC236}">
              <a16:creationId xmlns:a16="http://schemas.microsoft.com/office/drawing/2014/main" id="{00000000-0008-0000-2000-00009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5" name="286 CuadroTexto">
          <a:extLst>
            <a:ext uri="{FF2B5EF4-FFF2-40B4-BE49-F238E27FC236}">
              <a16:creationId xmlns:a16="http://schemas.microsoft.com/office/drawing/2014/main" id="{00000000-0008-0000-2000-00009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6" name="287 CuadroTexto">
          <a:extLst>
            <a:ext uri="{FF2B5EF4-FFF2-40B4-BE49-F238E27FC236}">
              <a16:creationId xmlns:a16="http://schemas.microsoft.com/office/drawing/2014/main" id="{00000000-0008-0000-2000-00009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7" name="288 CuadroTexto">
          <a:extLst>
            <a:ext uri="{FF2B5EF4-FFF2-40B4-BE49-F238E27FC236}">
              <a16:creationId xmlns:a16="http://schemas.microsoft.com/office/drawing/2014/main" id="{00000000-0008-0000-2000-00009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8" name="289 CuadroTexto">
          <a:extLst>
            <a:ext uri="{FF2B5EF4-FFF2-40B4-BE49-F238E27FC236}">
              <a16:creationId xmlns:a16="http://schemas.microsoft.com/office/drawing/2014/main" id="{00000000-0008-0000-2000-00009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9" name="290 CuadroTexto">
          <a:extLst>
            <a:ext uri="{FF2B5EF4-FFF2-40B4-BE49-F238E27FC236}">
              <a16:creationId xmlns:a16="http://schemas.microsoft.com/office/drawing/2014/main" id="{00000000-0008-0000-2000-00009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0" name="291 CuadroTexto">
          <a:extLst>
            <a:ext uri="{FF2B5EF4-FFF2-40B4-BE49-F238E27FC236}">
              <a16:creationId xmlns:a16="http://schemas.microsoft.com/office/drawing/2014/main" id="{00000000-0008-0000-2000-00009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1" name="292 CuadroTexto">
          <a:extLst>
            <a:ext uri="{FF2B5EF4-FFF2-40B4-BE49-F238E27FC236}">
              <a16:creationId xmlns:a16="http://schemas.microsoft.com/office/drawing/2014/main" id="{00000000-0008-0000-2000-00009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2" name="293 CuadroTexto">
          <a:extLst>
            <a:ext uri="{FF2B5EF4-FFF2-40B4-BE49-F238E27FC236}">
              <a16:creationId xmlns:a16="http://schemas.microsoft.com/office/drawing/2014/main" id="{00000000-0008-0000-2000-0000A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3" name="294 CuadroTexto">
          <a:extLst>
            <a:ext uri="{FF2B5EF4-FFF2-40B4-BE49-F238E27FC236}">
              <a16:creationId xmlns:a16="http://schemas.microsoft.com/office/drawing/2014/main" id="{00000000-0008-0000-2000-0000A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4" name="295 CuadroTexto">
          <a:extLst>
            <a:ext uri="{FF2B5EF4-FFF2-40B4-BE49-F238E27FC236}">
              <a16:creationId xmlns:a16="http://schemas.microsoft.com/office/drawing/2014/main" id="{00000000-0008-0000-2000-0000A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5" name="296 CuadroTexto">
          <a:extLst>
            <a:ext uri="{FF2B5EF4-FFF2-40B4-BE49-F238E27FC236}">
              <a16:creationId xmlns:a16="http://schemas.microsoft.com/office/drawing/2014/main" id="{00000000-0008-0000-2000-0000A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6" name="17 CuadroTexto">
          <a:extLst>
            <a:ext uri="{FF2B5EF4-FFF2-40B4-BE49-F238E27FC236}">
              <a16:creationId xmlns:a16="http://schemas.microsoft.com/office/drawing/2014/main" id="{00000000-0008-0000-2000-0000A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517" name="90 CuadroTexto">
          <a:extLst>
            <a:ext uri="{FF2B5EF4-FFF2-40B4-BE49-F238E27FC236}">
              <a16:creationId xmlns:a16="http://schemas.microsoft.com/office/drawing/2014/main" id="{00000000-0008-0000-2000-0000A5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18" name="91 CuadroTexto">
          <a:extLst>
            <a:ext uri="{FF2B5EF4-FFF2-40B4-BE49-F238E27FC236}">
              <a16:creationId xmlns:a16="http://schemas.microsoft.com/office/drawing/2014/main" id="{00000000-0008-0000-2000-0000A6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19" name="92 CuadroTexto">
          <a:extLst>
            <a:ext uri="{FF2B5EF4-FFF2-40B4-BE49-F238E27FC236}">
              <a16:creationId xmlns:a16="http://schemas.microsoft.com/office/drawing/2014/main" id="{00000000-0008-0000-2000-0000A7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0" name="93 CuadroTexto">
          <a:extLst>
            <a:ext uri="{FF2B5EF4-FFF2-40B4-BE49-F238E27FC236}">
              <a16:creationId xmlns:a16="http://schemas.microsoft.com/office/drawing/2014/main" id="{00000000-0008-0000-2000-0000A8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1" name="94 CuadroTexto">
          <a:extLst>
            <a:ext uri="{FF2B5EF4-FFF2-40B4-BE49-F238E27FC236}">
              <a16:creationId xmlns:a16="http://schemas.microsoft.com/office/drawing/2014/main" id="{00000000-0008-0000-2000-0000A9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2" name="95 CuadroTexto">
          <a:extLst>
            <a:ext uri="{FF2B5EF4-FFF2-40B4-BE49-F238E27FC236}">
              <a16:creationId xmlns:a16="http://schemas.microsoft.com/office/drawing/2014/main" id="{00000000-0008-0000-2000-0000AA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3" name="96 CuadroTexto">
          <a:extLst>
            <a:ext uri="{FF2B5EF4-FFF2-40B4-BE49-F238E27FC236}">
              <a16:creationId xmlns:a16="http://schemas.microsoft.com/office/drawing/2014/main" id="{00000000-0008-0000-2000-0000AB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4" name="97 CuadroTexto">
          <a:extLst>
            <a:ext uri="{FF2B5EF4-FFF2-40B4-BE49-F238E27FC236}">
              <a16:creationId xmlns:a16="http://schemas.microsoft.com/office/drawing/2014/main" id="{00000000-0008-0000-2000-0000AC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5" name="98 CuadroTexto">
          <a:extLst>
            <a:ext uri="{FF2B5EF4-FFF2-40B4-BE49-F238E27FC236}">
              <a16:creationId xmlns:a16="http://schemas.microsoft.com/office/drawing/2014/main" id="{00000000-0008-0000-2000-0000AD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6" name="99 CuadroTexto">
          <a:extLst>
            <a:ext uri="{FF2B5EF4-FFF2-40B4-BE49-F238E27FC236}">
              <a16:creationId xmlns:a16="http://schemas.microsoft.com/office/drawing/2014/main" id="{00000000-0008-0000-2000-0000AE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7" name="100 CuadroTexto">
          <a:extLst>
            <a:ext uri="{FF2B5EF4-FFF2-40B4-BE49-F238E27FC236}">
              <a16:creationId xmlns:a16="http://schemas.microsoft.com/office/drawing/2014/main" id="{00000000-0008-0000-2000-0000AF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8" name="101 CuadroTexto">
          <a:extLst>
            <a:ext uri="{FF2B5EF4-FFF2-40B4-BE49-F238E27FC236}">
              <a16:creationId xmlns:a16="http://schemas.microsoft.com/office/drawing/2014/main" id="{00000000-0008-0000-2000-0000B0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529" name="118 CuadroTexto">
          <a:extLst>
            <a:ext uri="{FF2B5EF4-FFF2-40B4-BE49-F238E27FC236}">
              <a16:creationId xmlns:a16="http://schemas.microsoft.com/office/drawing/2014/main" id="{00000000-0008-0000-2000-0000B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0" name="119 CuadroTexto">
          <a:extLst>
            <a:ext uri="{FF2B5EF4-FFF2-40B4-BE49-F238E27FC236}">
              <a16:creationId xmlns:a16="http://schemas.microsoft.com/office/drawing/2014/main" id="{00000000-0008-0000-2000-0000B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1" name="120 CuadroTexto">
          <a:extLst>
            <a:ext uri="{FF2B5EF4-FFF2-40B4-BE49-F238E27FC236}">
              <a16:creationId xmlns:a16="http://schemas.microsoft.com/office/drawing/2014/main" id="{00000000-0008-0000-2000-0000B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2" name="121 CuadroTexto">
          <a:extLst>
            <a:ext uri="{FF2B5EF4-FFF2-40B4-BE49-F238E27FC236}">
              <a16:creationId xmlns:a16="http://schemas.microsoft.com/office/drawing/2014/main" id="{00000000-0008-0000-2000-0000B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3" name="122 CuadroTexto">
          <a:extLst>
            <a:ext uri="{FF2B5EF4-FFF2-40B4-BE49-F238E27FC236}">
              <a16:creationId xmlns:a16="http://schemas.microsoft.com/office/drawing/2014/main" id="{00000000-0008-0000-2000-0000B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4" name="123 CuadroTexto">
          <a:extLst>
            <a:ext uri="{FF2B5EF4-FFF2-40B4-BE49-F238E27FC236}">
              <a16:creationId xmlns:a16="http://schemas.microsoft.com/office/drawing/2014/main" id="{00000000-0008-0000-2000-0000B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5" name="124 CuadroTexto">
          <a:extLst>
            <a:ext uri="{FF2B5EF4-FFF2-40B4-BE49-F238E27FC236}">
              <a16:creationId xmlns:a16="http://schemas.microsoft.com/office/drawing/2014/main" id="{00000000-0008-0000-2000-0000B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6" name="125 CuadroTexto">
          <a:extLst>
            <a:ext uri="{FF2B5EF4-FFF2-40B4-BE49-F238E27FC236}">
              <a16:creationId xmlns:a16="http://schemas.microsoft.com/office/drawing/2014/main" id="{00000000-0008-0000-2000-0000B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7" name="143 CuadroTexto">
          <a:extLst>
            <a:ext uri="{FF2B5EF4-FFF2-40B4-BE49-F238E27FC236}">
              <a16:creationId xmlns:a16="http://schemas.microsoft.com/office/drawing/2014/main" id="{00000000-0008-0000-2000-0000B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8" name="144 CuadroTexto">
          <a:extLst>
            <a:ext uri="{FF2B5EF4-FFF2-40B4-BE49-F238E27FC236}">
              <a16:creationId xmlns:a16="http://schemas.microsoft.com/office/drawing/2014/main" id="{00000000-0008-0000-2000-0000B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9" name="145 CuadroTexto">
          <a:extLst>
            <a:ext uri="{FF2B5EF4-FFF2-40B4-BE49-F238E27FC236}">
              <a16:creationId xmlns:a16="http://schemas.microsoft.com/office/drawing/2014/main" id="{00000000-0008-0000-2000-0000B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0" name="146 CuadroTexto">
          <a:extLst>
            <a:ext uri="{FF2B5EF4-FFF2-40B4-BE49-F238E27FC236}">
              <a16:creationId xmlns:a16="http://schemas.microsoft.com/office/drawing/2014/main" id="{00000000-0008-0000-2000-0000B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1" name="147 CuadroTexto">
          <a:extLst>
            <a:ext uri="{FF2B5EF4-FFF2-40B4-BE49-F238E27FC236}">
              <a16:creationId xmlns:a16="http://schemas.microsoft.com/office/drawing/2014/main" id="{00000000-0008-0000-2000-0000B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2" name="148 CuadroTexto">
          <a:extLst>
            <a:ext uri="{FF2B5EF4-FFF2-40B4-BE49-F238E27FC236}">
              <a16:creationId xmlns:a16="http://schemas.microsoft.com/office/drawing/2014/main" id="{00000000-0008-0000-2000-0000B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3" name="149 CuadroTexto">
          <a:extLst>
            <a:ext uri="{FF2B5EF4-FFF2-40B4-BE49-F238E27FC236}">
              <a16:creationId xmlns:a16="http://schemas.microsoft.com/office/drawing/2014/main" id="{00000000-0008-0000-2000-0000B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4" name="150 CuadroTexto">
          <a:extLst>
            <a:ext uri="{FF2B5EF4-FFF2-40B4-BE49-F238E27FC236}">
              <a16:creationId xmlns:a16="http://schemas.microsoft.com/office/drawing/2014/main" id="{00000000-0008-0000-2000-0000C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5" name="151 CuadroTexto">
          <a:extLst>
            <a:ext uri="{FF2B5EF4-FFF2-40B4-BE49-F238E27FC236}">
              <a16:creationId xmlns:a16="http://schemas.microsoft.com/office/drawing/2014/main" id="{00000000-0008-0000-2000-0000C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6" name="152 CuadroTexto">
          <a:extLst>
            <a:ext uri="{FF2B5EF4-FFF2-40B4-BE49-F238E27FC236}">
              <a16:creationId xmlns:a16="http://schemas.microsoft.com/office/drawing/2014/main" id="{00000000-0008-0000-2000-0000C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7" name="153 CuadroTexto">
          <a:extLst>
            <a:ext uri="{FF2B5EF4-FFF2-40B4-BE49-F238E27FC236}">
              <a16:creationId xmlns:a16="http://schemas.microsoft.com/office/drawing/2014/main" id="{00000000-0008-0000-2000-0000C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8" name="154 CuadroTexto">
          <a:extLst>
            <a:ext uri="{FF2B5EF4-FFF2-40B4-BE49-F238E27FC236}">
              <a16:creationId xmlns:a16="http://schemas.microsoft.com/office/drawing/2014/main" id="{00000000-0008-0000-2000-0000C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9" name="155 CuadroTexto">
          <a:extLst>
            <a:ext uri="{FF2B5EF4-FFF2-40B4-BE49-F238E27FC236}">
              <a16:creationId xmlns:a16="http://schemas.microsoft.com/office/drawing/2014/main" id="{00000000-0008-0000-2000-0000C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0" name="156 CuadroTexto">
          <a:extLst>
            <a:ext uri="{FF2B5EF4-FFF2-40B4-BE49-F238E27FC236}">
              <a16:creationId xmlns:a16="http://schemas.microsoft.com/office/drawing/2014/main" id="{00000000-0008-0000-2000-0000C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1" name="157 CuadroTexto">
          <a:extLst>
            <a:ext uri="{FF2B5EF4-FFF2-40B4-BE49-F238E27FC236}">
              <a16:creationId xmlns:a16="http://schemas.microsoft.com/office/drawing/2014/main" id="{00000000-0008-0000-2000-0000C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2" name="158 CuadroTexto">
          <a:extLst>
            <a:ext uri="{FF2B5EF4-FFF2-40B4-BE49-F238E27FC236}">
              <a16:creationId xmlns:a16="http://schemas.microsoft.com/office/drawing/2014/main" id="{00000000-0008-0000-2000-0000C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3" name="159 CuadroTexto">
          <a:extLst>
            <a:ext uri="{FF2B5EF4-FFF2-40B4-BE49-F238E27FC236}">
              <a16:creationId xmlns:a16="http://schemas.microsoft.com/office/drawing/2014/main" id="{00000000-0008-0000-2000-0000C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4" name="160 CuadroTexto">
          <a:extLst>
            <a:ext uri="{FF2B5EF4-FFF2-40B4-BE49-F238E27FC236}">
              <a16:creationId xmlns:a16="http://schemas.microsoft.com/office/drawing/2014/main" id="{00000000-0008-0000-2000-0000C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5" name="161 CuadroTexto">
          <a:extLst>
            <a:ext uri="{FF2B5EF4-FFF2-40B4-BE49-F238E27FC236}">
              <a16:creationId xmlns:a16="http://schemas.microsoft.com/office/drawing/2014/main" id="{00000000-0008-0000-2000-0000C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6" name="162 CuadroTexto">
          <a:extLst>
            <a:ext uri="{FF2B5EF4-FFF2-40B4-BE49-F238E27FC236}">
              <a16:creationId xmlns:a16="http://schemas.microsoft.com/office/drawing/2014/main" id="{00000000-0008-0000-2000-0000C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7" name="163 CuadroTexto">
          <a:extLst>
            <a:ext uri="{FF2B5EF4-FFF2-40B4-BE49-F238E27FC236}">
              <a16:creationId xmlns:a16="http://schemas.microsoft.com/office/drawing/2014/main" id="{00000000-0008-0000-2000-0000C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8" name="164 CuadroTexto">
          <a:extLst>
            <a:ext uri="{FF2B5EF4-FFF2-40B4-BE49-F238E27FC236}">
              <a16:creationId xmlns:a16="http://schemas.microsoft.com/office/drawing/2014/main" id="{00000000-0008-0000-2000-0000C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9" name="165 CuadroTexto">
          <a:extLst>
            <a:ext uri="{FF2B5EF4-FFF2-40B4-BE49-F238E27FC236}">
              <a16:creationId xmlns:a16="http://schemas.microsoft.com/office/drawing/2014/main" id="{00000000-0008-0000-2000-0000C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0" name="166 CuadroTexto">
          <a:extLst>
            <a:ext uri="{FF2B5EF4-FFF2-40B4-BE49-F238E27FC236}">
              <a16:creationId xmlns:a16="http://schemas.microsoft.com/office/drawing/2014/main" id="{00000000-0008-0000-2000-0000D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1" name="167 CuadroTexto">
          <a:extLst>
            <a:ext uri="{FF2B5EF4-FFF2-40B4-BE49-F238E27FC236}">
              <a16:creationId xmlns:a16="http://schemas.microsoft.com/office/drawing/2014/main" id="{00000000-0008-0000-2000-0000D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2" name="168 CuadroTexto">
          <a:extLst>
            <a:ext uri="{FF2B5EF4-FFF2-40B4-BE49-F238E27FC236}">
              <a16:creationId xmlns:a16="http://schemas.microsoft.com/office/drawing/2014/main" id="{00000000-0008-0000-2000-0000D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3" name="169 CuadroTexto">
          <a:extLst>
            <a:ext uri="{FF2B5EF4-FFF2-40B4-BE49-F238E27FC236}">
              <a16:creationId xmlns:a16="http://schemas.microsoft.com/office/drawing/2014/main" id="{00000000-0008-0000-2000-0000D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4" name="170 CuadroTexto">
          <a:extLst>
            <a:ext uri="{FF2B5EF4-FFF2-40B4-BE49-F238E27FC236}">
              <a16:creationId xmlns:a16="http://schemas.microsoft.com/office/drawing/2014/main" id="{00000000-0008-0000-2000-0000D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5" name="171 CuadroTexto">
          <a:extLst>
            <a:ext uri="{FF2B5EF4-FFF2-40B4-BE49-F238E27FC236}">
              <a16:creationId xmlns:a16="http://schemas.microsoft.com/office/drawing/2014/main" id="{00000000-0008-0000-2000-0000D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6" name="172 CuadroTexto">
          <a:extLst>
            <a:ext uri="{FF2B5EF4-FFF2-40B4-BE49-F238E27FC236}">
              <a16:creationId xmlns:a16="http://schemas.microsoft.com/office/drawing/2014/main" id="{00000000-0008-0000-2000-0000D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7" name="173 CuadroTexto">
          <a:extLst>
            <a:ext uri="{FF2B5EF4-FFF2-40B4-BE49-F238E27FC236}">
              <a16:creationId xmlns:a16="http://schemas.microsoft.com/office/drawing/2014/main" id="{00000000-0008-0000-2000-0000D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8" name="174 CuadroTexto">
          <a:extLst>
            <a:ext uri="{FF2B5EF4-FFF2-40B4-BE49-F238E27FC236}">
              <a16:creationId xmlns:a16="http://schemas.microsoft.com/office/drawing/2014/main" id="{00000000-0008-0000-2000-0000D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9" name="175 CuadroTexto">
          <a:extLst>
            <a:ext uri="{FF2B5EF4-FFF2-40B4-BE49-F238E27FC236}">
              <a16:creationId xmlns:a16="http://schemas.microsoft.com/office/drawing/2014/main" id="{00000000-0008-0000-2000-0000D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0" name="176 CuadroTexto">
          <a:extLst>
            <a:ext uri="{FF2B5EF4-FFF2-40B4-BE49-F238E27FC236}">
              <a16:creationId xmlns:a16="http://schemas.microsoft.com/office/drawing/2014/main" id="{00000000-0008-0000-2000-0000D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1" name="177 CuadroTexto">
          <a:extLst>
            <a:ext uri="{FF2B5EF4-FFF2-40B4-BE49-F238E27FC236}">
              <a16:creationId xmlns:a16="http://schemas.microsoft.com/office/drawing/2014/main" id="{00000000-0008-0000-2000-0000D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2" name="178 CuadroTexto">
          <a:extLst>
            <a:ext uri="{FF2B5EF4-FFF2-40B4-BE49-F238E27FC236}">
              <a16:creationId xmlns:a16="http://schemas.microsoft.com/office/drawing/2014/main" id="{00000000-0008-0000-2000-0000D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3" name="179 CuadroTexto">
          <a:extLst>
            <a:ext uri="{FF2B5EF4-FFF2-40B4-BE49-F238E27FC236}">
              <a16:creationId xmlns:a16="http://schemas.microsoft.com/office/drawing/2014/main" id="{00000000-0008-0000-2000-0000D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4" name="180 CuadroTexto">
          <a:extLst>
            <a:ext uri="{FF2B5EF4-FFF2-40B4-BE49-F238E27FC236}">
              <a16:creationId xmlns:a16="http://schemas.microsoft.com/office/drawing/2014/main" id="{00000000-0008-0000-2000-0000D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5" name="181 CuadroTexto">
          <a:extLst>
            <a:ext uri="{FF2B5EF4-FFF2-40B4-BE49-F238E27FC236}">
              <a16:creationId xmlns:a16="http://schemas.microsoft.com/office/drawing/2014/main" id="{00000000-0008-0000-2000-0000D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6" name="182 CuadroTexto">
          <a:extLst>
            <a:ext uri="{FF2B5EF4-FFF2-40B4-BE49-F238E27FC236}">
              <a16:creationId xmlns:a16="http://schemas.microsoft.com/office/drawing/2014/main" id="{00000000-0008-0000-2000-0000E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7" name="183 CuadroTexto">
          <a:extLst>
            <a:ext uri="{FF2B5EF4-FFF2-40B4-BE49-F238E27FC236}">
              <a16:creationId xmlns:a16="http://schemas.microsoft.com/office/drawing/2014/main" id="{00000000-0008-0000-2000-0000E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8" name="184 CuadroTexto">
          <a:extLst>
            <a:ext uri="{FF2B5EF4-FFF2-40B4-BE49-F238E27FC236}">
              <a16:creationId xmlns:a16="http://schemas.microsoft.com/office/drawing/2014/main" id="{00000000-0008-0000-2000-0000E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9" name="185 CuadroTexto">
          <a:extLst>
            <a:ext uri="{FF2B5EF4-FFF2-40B4-BE49-F238E27FC236}">
              <a16:creationId xmlns:a16="http://schemas.microsoft.com/office/drawing/2014/main" id="{00000000-0008-0000-2000-0000E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0" name="186 CuadroTexto">
          <a:extLst>
            <a:ext uri="{FF2B5EF4-FFF2-40B4-BE49-F238E27FC236}">
              <a16:creationId xmlns:a16="http://schemas.microsoft.com/office/drawing/2014/main" id="{00000000-0008-0000-2000-0000E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1" name="187 CuadroTexto">
          <a:extLst>
            <a:ext uri="{FF2B5EF4-FFF2-40B4-BE49-F238E27FC236}">
              <a16:creationId xmlns:a16="http://schemas.microsoft.com/office/drawing/2014/main" id="{00000000-0008-0000-2000-0000E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2" name="188 CuadroTexto">
          <a:extLst>
            <a:ext uri="{FF2B5EF4-FFF2-40B4-BE49-F238E27FC236}">
              <a16:creationId xmlns:a16="http://schemas.microsoft.com/office/drawing/2014/main" id="{00000000-0008-0000-2000-0000E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3" name="189 CuadroTexto">
          <a:extLst>
            <a:ext uri="{FF2B5EF4-FFF2-40B4-BE49-F238E27FC236}">
              <a16:creationId xmlns:a16="http://schemas.microsoft.com/office/drawing/2014/main" id="{00000000-0008-0000-2000-0000E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4" name="190 CuadroTexto">
          <a:extLst>
            <a:ext uri="{FF2B5EF4-FFF2-40B4-BE49-F238E27FC236}">
              <a16:creationId xmlns:a16="http://schemas.microsoft.com/office/drawing/2014/main" id="{00000000-0008-0000-2000-0000E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5" name="191 CuadroTexto">
          <a:extLst>
            <a:ext uri="{FF2B5EF4-FFF2-40B4-BE49-F238E27FC236}">
              <a16:creationId xmlns:a16="http://schemas.microsoft.com/office/drawing/2014/main" id="{00000000-0008-0000-2000-0000E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6" name="192 CuadroTexto">
          <a:extLst>
            <a:ext uri="{FF2B5EF4-FFF2-40B4-BE49-F238E27FC236}">
              <a16:creationId xmlns:a16="http://schemas.microsoft.com/office/drawing/2014/main" id="{00000000-0008-0000-2000-0000E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7" name="193 CuadroTexto">
          <a:extLst>
            <a:ext uri="{FF2B5EF4-FFF2-40B4-BE49-F238E27FC236}">
              <a16:creationId xmlns:a16="http://schemas.microsoft.com/office/drawing/2014/main" id="{00000000-0008-0000-2000-0000E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8" name="194 CuadroTexto">
          <a:extLst>
            <a:ext uri="{FF2B5EF4-FFF2-40B4-BE49-F238E27FC236}">
              <a16:creationId xmlns:a16="http://schemas.microsoft.com/office/drawing/2014/main" id="{00000000-0008-0000-2000-0000E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9" name="195 CuadroTexto">
          <a:extLst>
            <a:ext uri="{FF2B5EF4-FFF2-40B4-BE49-F238E27FC236}">
              <a16:creationId xmlns:a16="http://schemas.microsoft.com/office/drawing/2014/main" id="{00000000-0008-0000-2000-0000E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0" name="196 CuadroTexto">
          <a:extLst>
            <a:ext uri="{FF2B5EF4-FFF2-40B4-BE49-F238E27FC236}">
              <a16:creationId xmlns:a16="http://schemas.microsoft.com/office/drawing/2014/main" id="{00000000-0008-0000-2000-0000E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1" name="197 CuadroTexto">
          <a:extLst>
            <a:ext uri="{FF2B5EF4-FFF2-40B4-BE49-F238E27FC236}">
              <a16:creationId xmlns:a16="http://schemas.microsoft.com/office/drawing/2014/main" id="{00000000-0008-0000-2000-0000E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2" name="198 CuadroTexto">
          <a:extLst>
            <a:ext uri="{FF2B5EF4-FFF2-40B4-BE49-F238E27FC236}">
              <a16:creationId xmlns:a16="http://schemas.microsoft.com/office/drawing/2014/main" id="{00000000-0008-0000-2000-0000F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3" name="199 CuadroTexto">
          <a:extLst>
            <a:ext uri="{FF2B5EF4-FFF2-40B4-BE49-F238E27FC236}">
              <a16:creationId xmlns:a16="http://schemas.microsoft.com/office/drawing/2014/main" id="{00000000-0008-0000-2000-0000F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4" name="200 CuadroTexto">
          <a:extLst>
            <a:ext uri="{FF2B5EF4-FFF2-40B4-BE49-F238E27FC236}">
              <a16:creationId xmlns:a16="http://schemas.microsoft.com/office/drawing/2014/main" id="{00000000-0008-0000-2000-0000F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5" name="201 CuadroTexto">
          <a:extLst>
            <a:ext uri="{FF2B5EF4-FFF2-40B4-BE49-F238E27FC236}">
              <a16:creationId xmlns:a16="http://schemas.microsoft.com/office/drawing/2014/main" id="{00000000-0008-0000-2000-0000F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6" name="202 CuadroTexto">
          <a:extLst>
            <a:ext uri="{FF2B5EF4-FFF2-40B4-BE49-F238E27FC236}">
              <a16:creationId xmlns:a16="http://schemas.microsoft.com/office/drawing/2014/main" id="{00000000-0008-0000-2000-0000F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7" name="203 CuadroTexto">
          <a:extLst>
            <a:ext uri="{FF2B5EF4-FFF2-40B4-BE49-F238E27FC236}">
              <a16:creationId xmlns:a16="http://schemas.microsoft.com/office/drawing/2014/main" id="{00000000-0008-0000-2000-0000F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8" name="204 CuadroTexto">
          <a:extLst>
            <a:ext uri="{FF2B5EF4-FFF2-40B4-BE49-F238E27FC236}">
              <a16:creationId xmlns:a16="http://schemas.microsoft.com/office/drawing/2014/main" id="{00000000-0008-0000-2000-0000F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9" name="205 CuadroTexto">
          <a:extLst>
            <a:ext uri="{FF2B5EF4-FFF2-40B4-BE49-F238E27FC236}">
              <a16:creationId xmlns:a16="http://schemas.microsoft.com/office/drawing/2014/main" id="{00000000-0008-0000-2000-0000F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0" name="206 CuadroTexto">
          <a:extLst>
            <a:ext uri="{FF2B5EF4-FFF2-40B4-BE49-F238E27FC236}">
              <a16:creationId xmlns:a16="http://schemas.microsoft.com/office/drawing/2014/main" id="{00000000-0008-0000-2000-0000F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1" name="207 CuadroTexto">
          <a:extLst>
            <a:ext uri="{FF2B5EF4-FFF2-40B4-BE49-F238E27FC236}">
              <a16:creationId xmlns:a16="http://schemas.microsoft.com/office/drawing/2014/main" id="{00000000-0008-0000-2000-0000F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2" name="208 CuadroTexto">
          <a:extLst>
            <a:ext uri="{FF2B5EF4-FFF2-40B4-BE49-F238E27FC236}">
              <a16:creationId xmlns:a16="http://schemas.microsoft.com/office/drawing/2014/main" id="{00000000-0008-0000-2000-0000F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3" name="209 CuadroTexto">
          <a:extLst>
            <a:ext uri="{FF2B5EF4-FFF2-40B4-BE49-F238E27FC236}">
              <a16:creationId xmlns:a16="http://schemas.microsoft.com/office/drawing/2014/main" id="{00000000-0008-0000-2000-0000F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4" name="210 CuadroTexto">
          <a:extLst>
            <a:ext uri="{FF2B5EF4-FFF2-40B4-BE49-F238E27FC236}">
              <a16:creationId xmlns:a16="http://schemas.microsoft.com/office/drawing/2014/main" id="{00000000-0008-0000-2000-0000F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5" name="211 CuadroTexto">
          <a:extLst>
            <a:ext uri="{FF2B5EF4-FFF2-40B4-BE49-F238E27FC236}">
              <a16:creationId xmlns:a16="http://schemas.microsoft.com/office/drawing/2014/main" id="{00000000-0008-0000-2000-0000F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6" name="212 CuadroTexto">
          <a:extLst>
            <a:ext uri="{FF2B5EF4-FFF2-40B4-BE49-F238E27FC236}">
              <a16:creationId xmlns:a16="http://schemas.microsoft.com/office/drawing/2014/main" id="{00000000-0008-0000-2000-0000F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7" name="213 CuadroTexto">
          <a:extLst>
            <a:ext uri="{FF2B5EF4-FFF2-40B4-BE49-F238E27FC236}">
              <a16:creationId xmlns:a16="http://schemas.microsoft.com/office/drawing/2014/main" id="{00000000-0008-0000-2000-0000F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8" name="214 CuadroTexto">
          <a:extLst>
            <a:ext uri="{FF2B5EF4-FFF2-40B4-BE49-F238E27FC236}">
              <a16:creationId xmlns:a16="http://schemas.microsoft.com/office/drawing/2014/main" id="{00000000-0008-0000-2000-00000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9" name="215 CuadroTexto">
          <a:extLst>
            <a:ext uri="{FF2B5EF4-FFF2-40B4-BE49-F238E27FC236}">
              <a16:creationId xmlns:a16="http://schemas.microsoft.com/office/drawing/2014/main" id="{00000000-0008-0000-2000-00000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0" name="216 CuadroTexto">
          <a:extLst>
            <a:ext uri="{FF2B5EF4-FFF2-40B4-BE49-F238E27FC236}">
              <a16:creationId xmlns:a16="http://schemas.microsoft.com/office/drawing/2014/main" id="{00000000-0008-0000-2000-00000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1" name="217 CuadroTexto">
          <a:extLst>
            <a:ext uri="{FF2B5EF4-FFF2-40B4-BE49-F238E27FC236}">
              <a16:creationId xmlns:a16="http://schemas.microsoft.com/office/drawing/2014/main" id="{00000000-0008-0000-2000-00000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2" name="218 CuadroTexto">
          <a:extLst>
            <a:ext uri="{FF2B5EF4-FFF2-40B4-BE49-F238E27FC236}">
              <a16:creationId xmlns:a16="http://schemas.microsoft.com/office/drawing/2014/main" id="{00000000-0008-0000-2000-00000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3" name="219 CuadroTexto">
          <a:extLst>
            <a:ext uri="{FF2B5EF4-FFF2-40B4-BE49-F238E27FC236}">
              <a16:creationId xmlns:a16="http://schemas.microsoft.com/office/drawing/2014/main" id="{00000000-0008-0000-2000-00000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4" name="220 CuadroTexto">
          <a:extLst>
            <a:ext uri="{FF2B5EF4-FFF2-40B4-BE49-F238E27FC236}">
              <a16:creationId xmlns:a16="http://schemas.microsoft.com/office/drawing/2014/main" id="{00000000-0008-0000-2000-00000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5" name="221 CuadroTexto">
          <a:extLst>
            <a:ext uri="{FF2B5EF4-FFF2-40B4-BE49-F238E27FC236}">
              <a16:creationId xmlns:a16="http://schemas.microsoft.com/office/drawing/2014/main" id="{00000000-0008-0000-2000-00000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6" name="222 CuadroTexto">
          <a:extLst>
            <a:ext uri="{FF2B5EF4-FFF2-40B4-BE49-F238E27FC236}">
              <a16:creationId xmlns:a16="http://schemas.microsoft.com/office/drawing/2014/main" id="{00000000-0008-0000-2000-00000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7" name="223 CuadroTexto">
          <a:extLst>
            <a:ext uri="{FF2B5EF4-FFF2-40B4-BE49-F238E27FC236}">
              <a16:creationId xmlns:a16="http://schemas.microsoft.com/office/drawing/2014/main" id="{00000000-0008-0000-2000-00000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8" name="224 CuadroTexto">
          <a:extLst>
            <a:ext uri="{FF2B5EF4-FFF2-40B4-BE49-F238E27FC236}">
              <a16:creationId xmlns:a16="http://schemas.microsoft.com/office/drawing/2014/main" id="{00000000-0008-0000-2000-00000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9" name="225 CuadroTexto">
          <a:extLst>
            <a:ext uri="{FF2B5EF4-FFF2-40B4-BE49-F238E27FC236}">
              <a16:creationId xmlns:a16="http://schemas.microsoft.com/office/drawing/2014/main" id="{00000000-0008-0000-2000-00000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0" name="226 CuadroTexto">
          <a:extLst>
            <a:ext uri="{FF2B5EF4-FFF2-40B4-BE49-F238E27FC236}">
              <a16:creationId xmlns:a16="http://schemas.microsoft.com/office/drawing/2014/main" id="{00000000-0008-0000-2000-00000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1" name="227 CuadroTexto">
          <a:extLst>
            <a:ext uri="{FF2B5EF4-FFF2-40B4-BE49-F238E27FC236}">
              <a16:creationId xmlns:a16="http://schemas.microsoft.com/office/drawing/2014/main" id="{00000000-0008-0000-2000-00000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2" name="228 CuadroTexto">
          <a:extLst>
            <a:ext uri="{FF2B5EF4-FFF2-40B4-BE49-F238E27FC236}">
              <a16:creationId xmlns:a16="http://schemas.microsoft.com/office/drawing/2014/main" id="{00000000-0008-0000-2000-00000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3" name="229 CuadroTexto">
          <a:extLst>
            <a:ext uri="{FF2B5EF4-FFF2-40B4-BE49-F238E27FC236}">
              <a16:creationId xmlns:a16="http://schemas.microsoft.com/office/drawing/2014/main" id="{00000000-0008-0000-2000-00000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4" name="230 CuadroTexto">
          <a:extLst>
            <a:ext uri="{FF2B5EF4-FFF2-40B4-BE49-F238E27FC236}">
              <a16:creationId xmlns:a16="http://schemas.microsoft.com/office/drawing/2014/main" id="{00000000-0008-0000-2000-00001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5" name="231 CuadroTexto">
          <a:extLst>
            <a:ext uri="{FF2B5EF4-FFF2-40B4-BE49-F238E27FC236}">
              <a16:creationId xmlns:a16="http://schemas.microsoft.com/office/drawing/2014/main" id="{00000000-0008-0000-2000-00001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6" name="232 CuadroTexto">
          <a:extLst>
            <a:ext uri="{FF2B5EF4-FFF2-40B4-BE49-F238E27FC236}">
              <a16:creationId xmlns:a16="http://schemas.microsoft.com/office/drawing/2014/main" id="{00000000-0008-0000-2000-00001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7" name="233 CuadroTexto">
          <a:extLst>
            <a:ext uri="{FF2B5EF4-FFF2-40B4-BE49-F238E27FC236}">
              <a16:creationId xmlns:a16="http://schemas.microsoft.com/office/drawing/2014/main" id="{00000000-0008-0000-2000-00001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8" name="234 CuadroTexto">
          <a:extLst>
            <a:ext uri="{FF2B5EF4-FFF2-40B4-BE49-F238E27FC236}">
              <a16:creationId xmlns:a16="http://schemas.microsoft.com/office/drawing/2014/main" id="{00000000-0008-0000-2000-00001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9" name="235 CuadroTexto">
          <a:extLst>
            <a:ext uri="{FF2B5EF4-FFF2-40B4-BE49-F238E27FC236}">
              <a16:creationId xmlns:a16="http://schemas.microsoft.com/office/drawing/2014/main" id="{00000000-0008-0000-2000-00001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0" name="236 CuadroTexto">
          <a:extLst>
            <a:ext uri="{FF2B5EF4-FFF2-40B4-BE49-F238E27FC236}">
              <a16:creationId xmlns:a16="http://schemas.microsoft.com/office/drawing/2014/main" id="{00000000-0008-0000-2000-00001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1" name="237 CuadroTexto">
          <a:extLst>
            <a:ext uri="{FF2B5EF4-FFF2-40B4-BE49-F238E27FC236}">
              <a16:creationId xmlns:a16="http://schemas.microsoft.com/office/drawing/2014/main" id="{00000000-0008-0000-2000-00001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2" name="238 CuadroTexto">
          <a:extLst>
            <a:ext uri="{FF2B5EF4-FFF2-40B4-BE49-F238E27FC236}">
              <a16:creationId xmlns:a16="http://schemas.microsoft.com/office/drawing/2014/main" id="{00000000-0008-0000-2000-00001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3" name="239 CuadroTexto">
          <a:extLst>
            <a:ext uri="{FF2B5EF4-FFF2-40B4-BE49-F238E27FC236}">
              <a16:creationId xmlns:a16="http://schemas.microsoft.com/office/drawing/2014/main" id="{00000000-0008-0000-2000-00001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4" name="240 CuadroTexto">
          <a:extLst>
            <a:ext uri="{FF2B5EF4-FFF2-40B4-BE49-F238E27FC236}">
              <a16:creationId xmlns:a16="http://schemas.microsoft.com/office/drawing/2014/main" id="{00000000-0008-0000-2000-00001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5" name="241 CuadroTexto">
          <a:extLst>
            <a:ext uri="{FF2B5EF4-FFF2-40B4-BE49-F238E27FC236}">
              <a16:creationId xmlns:a16="http://schemas.microsoft.com/office/drawing/2014/main" id="{00000000-0008-0000-2000-00001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6" name="242 CuadroTexto">
          <a:extLst>
            <a:ext uri="{FF2B5EF4-FFF2-40B4-BE49-F238E27FC236}">
              <a16:creationId xmlns:a16="http://schemas.microsoft.com/office/drawing/2014/main" id="{00000000-0008-0000-2000-00001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7" name="243 CuadroTexto">
          <a:extLst>
            <a:ext uri="{FF2B5EF4-FFF2-40B4-BE49-F238E27FC236}">
              <a16:creationId xmlns:a16="http://schemas.microsoft.com/office/drawing/2014/main" id="{00000000-0008-0000-2000-00001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8" name="244 CuadroTexto">
          <a:extLst>
            <a:ext uri="{FF2B5EF4-FFF2-40B4-BE49-F238E27FC236}">
              <a16:creationId xmlns:a16="http://schemas.microsoft.com/office/drawing/2014/main" id="{00000000-0008-0000-2000-00001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9" name="245 CuadroTexto">
          <a:extLst>
            <a:ext uri="{FF2B5EF4-FFF2-40B4-BE49-F238E27FC236}">
              <a16:creationId xmlns:a16="http://schemas.microsoft.com/office/drawing/2014/main" id="{00000000-0008-0000-2000-00001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0" name="246 CuadroTexto">
          <a:extLst>
            <a:ext uri="{FF2B5EF4-FFF2-40B4-BE49-F238E27FC236}">
              <a16:creationId xmlns:a16="http://schemas.microsoft.com/office/drawing/2014/main" id="{00000000-0008-0000-2000-00002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1" name="247 CuadroTexto">
          <a:extLst>
            <a:ext uri="{FF2B5EF4-FFF2-40B4-BE49-F238E27FC236}">
              <a16:creationId xmlns:a16="http://schemas.microsoft.com/office/drawing/2014/main" id="{00000000-0008-0000-2000-00002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2" name="248 CuadroTexto">
          <a:extLst>
            <a:ext uri="{FF2B5EF4-FFF2-40B4-BE49-F238E27FC236}">
              <a16:creationId xmlns:a16="http://schemas.microsoft.com/office/drawing/2014/main" id="{00000000-0008-0000-2000-00002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3" name="249 CuadroTexto">
          <a:extLst>
            <a:ext uri="{FF2B5EF4-FFF2-40B4-BE49-F238E27FC236}">
              <a16:creationId xmlns:a16="http://schemas.microsoft.com/office/drawing/2014/main" id="{00000000-0008-0000-2000-00002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4" name="250 CuadroTexto">
          <a:extLst>
            <a:ext uri="{FF2B5EF4-FFF2-40B4-BE49-F238E27FC236}">
              <a16:creationId xmlns:a16="http://schemas.microsoft.com/office/drawing/2014/main" id="{00000000-0008-0000-2000-00002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5" name="251 CuadroTexto">
          <a:extLst>
            <a:ext uri="{FF2B5EF4-FFF2-40B4-BE49-F238E27FC236}">
              <a16:creationId xmlns:a16="http://schemas.microsoft.com/office/drawing/2014/main" id="{00000000-0008-0000-2000-00002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6" name="252 CuadroTexto">
          <a:extLst>
            <a:ext uri="{FF2B5EF4-FFF2-40B4-BE49-F238E27FC236}">
              <a16:creationId xmlns:a16="http://schemas.microsoft.com/office/drawing/2014/main" id="{00000000-0008-0000-2000-00002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7" name="253 CuadroTexto">
          <a:extLst>
            <a:ext uri="{FF2B5EF4-FFF2-40B4-BE49-F238E27FC236}">
              <a16:creationId xmlns:a16="http://schemas.microsoft.com/office/drawing/2014/main" id="{00000000-0008-0000-2000-00002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8" name="254 CuadroTexto">
          <a:extLst>
            <a:ext uri="{FF2B5EF4-FFF2-40B4-BE49-F238E27FC236}">
              <a16:creationId xmlns:a16="http://schemas.microsoft.com/office/drawing/2014/main" id="{00000000-0008-0000-2000-00002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9" name="255 CuadroTexto">
          <a:extLst>
            <a:ext uri="{FF2B5EF4-FFF2-40B4-BE49-F238E27FC236}">
              <a16:creationId xmlns:a16="http://schemas.microsoft.com/office/drawing/2014/main" id="{00000000-0008-0000-2000-00002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0" name="256 CuadroTexto">
          <a:extLst>
            <a:ext uri="{FF2B5EF4-FFF2-40B4-BE49-F238E27FC236}">
              <a16:creationId xmlns:a16="http://schemas.microsoft.com/office/drawing/2014/main" id="{00000000-0008-0000-2000-00002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1" name="257 CuadroTexto">
          <a:extLst>
            <a:ext uri="{FF2B5EF4-FFF2-40B4-BE49-F238E27FC236}">
              <a16:creationId xmlns:a16="http://schemas.microsoft.com/office/drawing/2014/main" id="{00000000-0008-0000-2000-00002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2" name="258 CuadroTexto">
          <a:extLst>
            <a:ext uri="{FF2B5EF4-FFF2-40B4-BE49-F238E27FC236}">
              <a16:creationId xmlns:a16="http://schemas.microsoft.com/office/drawing/2014/main" id="{00000000-0008-0000-2000-00002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3" name="259 CuadroTexto">
          <a:extLst>
            <a:ext uri="{FF2B5EF4-FFF2-40B4-BE49-F238E27FC236}">
              <a16:creationId xmlns:a16="http://schemas.microsoft.com/office/drawing/2014/main" id="{00000000-0008-0000-2000-00002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4" name="260 CuadroTexto">
          <a:extLst>
            <a:ext uri="{FF2B5EF4-FFF2-40B4-BE49-F238E27FC236}">
              <a16:creationId xmlns:a16="http://schemas.microsoft.com/office/drawing/2014/main" id="{00000000-0008-0000-2000-00002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5" name="261 CuadroTexto">
          <a:extLst>
            <a:ext uri="{FF2B5EF4-FFF2-40B4-BE49-F238E27FC236}">
              <a16:creationId xmlns:a16="http://schemas.microsoft.com/office/drawing/2014/main" id="{00000000-0008-0000-2000-00002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6" name="262 CuadroTexto">
          <a:extLst>
            <a:ext uri="{FF2B5EF4-FFF2-40B4-BE49-F238E27FC236}">
              <a16:creationId xmlns:a16="http://schemas.microsoft.com/office/drawing/2014/main" id="{00000000-0008-0000-2000-00003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7" name="263 CuadroTexto">
          <a:extLst>
            <a:ext uri="{FF2B5EF4-FFF2-40B4-BE49-F238E27FC236}">
              <a16:creationId xmlns:a16="http://schemas.microsoft.com/office/drawing/2014/main" id="{00000000-0008-0000-2000-00003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8" name="264 CuadroTexto">
          <a:extLst>
            <a:ext uri="{FF2B5EF4-FFF2-40B4-BE49-F238E27FC236}">
              <a16:creationId xmlns:a16="http://schemas.microsoft.com/office/drawing/2014/main" id="{00000000-0008-0000-2000-00003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9" name="265 CuadroTexto">
          <a:extLst>
            <a:ext uri="{FF2B5EF4-FFF2-40B4-BE49-F238E27FC236}">
              <a16:creationId xmlns:a16="http://schemas.microsoft.com/office/drawing/2014/main" id="{00000000-0008-0000-2000-00003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60" name="266 CuadroTexto">
          <a:extLst>
            <a:ext uri="{FF2B5EF4-FFF2-40B4-BE49-F238E27FC236}">
              <a16:creationId xmlns:a16="http://schemas.microsoft.com/office/drawing/2014/main" id="{00000000-0008-0000-2000-00003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61" name="267 CuadroTexto">
          <a:extLst>
            <a:ext uri="{FF2B5EF4-FFF2-40B4-BE49-F238E27FC236}">
              <a16:creationId xmlns:a16="http://schemas.microsoft.com/office/drawing/2014/main" id="{00000000-0008-0000-2000-00003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662" name="268 CuadroTexto">
          <a:extLst>
            <a:ext uri="{FF2B5EF4-FFF2-40B4-BE49-F238E27FC236}">
              <a16:creationId xmlns:a16="http://schemas.microsoft.com/office/drawing/2014/main" id="{00000000-0008-0000-2000-000036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3" name="269 CuadroTexto">
          <a:extLst>
            <a:ext uri="{FF2B5EF4-FFF2-40B4-BE49-F238E27FC236}">
              <a16:creationId xmlns:a16="http://schemas.microsoft.com/office/drawing/2014/main" id="{00000000-0008-0000-2000-000037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4" name="270 CuadroTexto">
          <a:extLst>
            <a:ext uri="{FF2B5EF4-FFF2-40B4-BE49-F238E27FC236}">
              <a16:creationId xmlns:a16="http://schemas.microsoft.com/office/drawing/2014/main" id="{00000000-0008-0000-2000-000038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5" name="271 CuadroTexto">
          <a:extLst>
            <a:ext uri="{FF2B5EF4-FFF2-40B4-BE49-F238E27FC236}">
              <a16:creationId xmlns:a16="http://schemas.microsoft.com/office/drawing/2014/main" id="{00000000-0008-0000-2000-000039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6" name="272 CuadroTexto">
          <a:extLst>
            <a:ext uri="{FF2B5EF4-FFF2-40B4-BE49-F238E27FC236}">
              <a16:creationId xmlns:a16="http://schemas.microsoft.com/office/drawing/2014/main" id="{00000000-0008-0000-2000-00003A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7" name="273 CuadroTexto">
          <a:extLst>
            <a:ext uri="{FF2B5EF4-FFF2-40B4-BE49-F238E27FC236}">
              <a16:creationId xmlns:a16="http://schemas.microsoft.com/office/drawing/2014/main" id="{00000000-0008-0000-2000-00003B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8" name="274 CuadroTexto">
          <a:extLst>
            <a:ext uri="{FF2B5EF4-FFF2-40B4-BE49-F238E27FC236}">
              <a16:creationId xmlns:a16="http://schemas.microsoft.com/office/drawing/2014/main" id="{00000000-0008-0000-2000-00003C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9" name="275 CuadroTexto">
          <a:extLst>
            <a:ext uri="{FF2B5EF4-FFF2-40B4-BE49-F238E27FC236}">
              <a16:creationId xmlns:a16="http://schemas.microsoft.com/office/drawing/2014/main" id="{00000000-0008-0000-2000-00003D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0" name="276 CuadroTexto">
          <a:extLst>
            <a:ext uri="{FF2B5EF4-FFF2-40B4-BE49-F238E27FC236}">
              <a16:creationId xmlns:a16="http://schemas.microsoft.com/office/drawing/2014/main" id="{00000000-0008-0000-2000-00003E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1" name="277 CuadroTexto">
          <a:extLst>
            <a:ext uri="{FF2B5EF4-FFF2-40B4-BE49-F238E27FC236}">
              <a16:creationId xmlns:a16="http://schemas.microsoft.com/office/drawing/2014/main" id="{00000000-0008-0000-2000-00003F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2" name="278 CuadroTexto">
          <a:extLst>
            <a:ext uri="{FF2B5EF4-FFF2-40B4-BE49-F238E27FC236}">
              <a16:creationId xmlns:a16="http://schemas.microsoft.com/office/drawing/2014/main" id="{00000000-0008-0000-2000-000040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3" name="279 CuadroTexto">
          <a:extLst>
            <a:ext uri="{FF2B5EF4-FFF2-40B4-BE49-F238E27FC236}">
              <a16:creationId xmlns:a16="http://schemas.microsoft.com/office/drawing/2014/main" id="{00000000-0008-0000-2000-000041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4" name="280 CuadroTexto">
          <a:extLst>
            <a:ext uri="{FF2B5EF4-FFF2-40B4-BE49-F238E27FC236}">
              <a16:creationId xmlns:a16="http://schemas.microsoft.com/office/drawing/2014/main" id="{00000000-0008-0000-2000-000042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5" name="281 CuadroTexto">
          <a:extLst>
            <a:ext uri="{FF2B5EF4-FFF2-40B4-BE49-F238E27FC236}">
              <a16:creationId xmlns:a16="http://schemas.microsoft.com/office/drawing/2014/main" id="{00000000-0008-0000-2000-000043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6" name="282 CuadroTexto">
          <a:extLst>
            <a:ext uri="{FF2B5EF4-FFF2-40B4-BE49-F238E27FC236}">
              <a16:creationId xmlns:a16="http://schemas.microsoft.com/office/drawing/2014/main" id="{00000000-0008-0000-2000-000044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7" name="283 CuadroTexto">
          <a:extLst>
            <a:ext uri="{FF2B5EF4-FFF2-40B4-BE49-F238E27FC236}">
              <a16:creationId xmlns:a16="http://schemas.microsoft.com/office/drawing/2014/main" id="{00000000-0008-0000-2000-000045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8" name="284 CuadroTexto">
          <a:extLst>
            <a:ext uri="{FF2B5EF4-FFF2-40B4-BE49-F238E27FC236}">
              <a16:creationId xmlns:a16="http://schemas.microsoft.com/office/drawing/2014/main" id="{00000000-0008-0000-2000-000046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679" name="285 CuadroTexto">
          <a:extLst>
            <a:ext uri="{FF2B5EF4-FFF2-40B4-BE49-F238E27FC236}">
              <a16:creationId xmlns:a16="http://schemas.microsoft.com/office/drawing/2014/main" id="{00000000-0008-0000-2000-00004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0" name="286 CuadroTexto">
          <a:extLst>
            <a:ext uri="{FF2B5EF4-FFF2-40B4-BE49-F238E27FC236}">
              <a16:creationId xmlns:a16="http://schemas.microsoft.com/office/drawing/2014/main" id="{00000000-0008-0000-2000-00004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1" name="287 CuadroTexto">
          <a:extLst>
            <a:ext uri="{FF2B5EF4-FFF2-40B4-BE49-F238E27FC236}">
              <a16:creationId xmlns:a16="http://schemas.microsoft.com/office/drawing/2014/main" id="{00000000-0008-0000-2000-00004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2" name="288 CuadroTexto">
          <a:extLst>
            <a:ext uri="{FF2B5EF4-FFF2-40B4-BE49-F238E27FC236}">
              <a16:creationId xmlns:a16="http://schemas.microsoft.com/office/drawing/2014/main" id="{00000000-0008-0000-2000-00004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3" name="289 CuadroTexto">
          <a:extLst>
            <a:ext uri="{FF2B5EF4-FFF2-40B4-BE49-F238E27FC236}">
              <a16:creationId xmlns:a16="http://schemas.microsoft.com/office/drawing/2014/main" id="{00000000-0008-0000-2000-00004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4" name="290 CuadroTexto">
          <a:extLst>
            <a:ext uri="{FF2B5EF4-FFF2-40B4-BE49-F238E27FC236}">
              <a16:creationId xmlns:a16="http://schemas.microsoft.com/office/drawing/2014/main" id="{00000000-0008-0000-2000-00004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5" name="291 CuadroTexto">
          <a:extLst>
            <a:ext uri="{FF2B5EF4-FFF2-40B4-BE49-F238E27FC236}">
              <a16:creationId xmlns:a16="http://schemas.microsoft.com/office/drawing/2014/main" id="{00000000-0008-0000-2000-00004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6" name="292 CuadroTexto">
          <a:extLst>
            <a:ext uri="{FF2B5EF4-FFF2-40B4-BE49-F238E27FC236}">
              <a16:creationId xmlns:a16="http://schemas.microsoft.com/office/drawing/2014/main" id="{00000000-0008-0000-2000-00004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7" name="293 CuadroTexto">
          <a:extLst>
            <a:ext uri="{FF2B5EF4-FFF2-40B4-BE49-F238E27FC236}">
              <a16:creationId xmlns:a16="http://schemas.microsoft.com/office/drawing/2014/main" id="{00000000-0008-0000-2000-00004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8" name="294 CuadroTexto">
          <a:extLst>
            <a:ext uri="{FF2B5EF4-FFF2-40B4-BE49-F238E27FC236}">
              <a16:creationId xmlns:a16="http://schemas.microsoft.com/office/drawing/2014/main" id="{00000000-0008-0000-2000-00005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9" name="295 CuadroTexto">
          <a:extLst>
            <a:ext uri="{FF2B5EF4-FFF2-40B4-BE49-F238E27FC236}">
              <a16:creationId xmlns:a16="http://schemas.microsoft.com/office/drawing/2014/main" id="{00000000-0008-0000-2000-00005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90" name="296 CuadroTexto">
          <a:extLst>
            <a:ext uri="{FF2B5EF4-FFF2-40B4-BE49-F238E27FC236}">
              <a16:creationId xmlns:a16="http://schemas.microsoft.com/office/drawing/2014/main" id="{00000000-0008-0000-2000-00005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1" name="298 CuadroTexto">
          <a:extLst>
            <a:ext uri="{FF2B5EF4-FFF2-40B4-BE49-F238E27FC236}">
              <a16:creationId xmlns:a16="http://schemas.microsoft.com/office/drawing/2014/main" id="{00000000-0008-0000-2000-000053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2" name="299 CuadroTexto">
          <a:extLst>
            <a:ext uri="{FF2B5EF4-FFF2-40B4-BE49-F238E27FC236}">
              <a16:creationId xmlns:a16="http://schemas.microsoft.com/office/drawing/2014/main" id="{00000000-0008-0000-2000-000054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3" name="300 CuadroTexto">
          <a:extLst>
            <a:ext uri="{FF2B5EF4-FFF2-40B4-BE49-F238E27FC236}">
              <a16:creationId xmlns:a16="http://schemas.microsoft.com/office/drawing/2014/main" id="{00000000-0008-0000-2000-000055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4" name="301 CuadroTexto">
          <a:extLst>
            <a:ext uri="{FF2B5EF4-FFF2-40B4-BE49-F238E27FC236}">
              <a16:creationId xmlns:a16="http://schemas.microsoft.com/office/drawing/2014/main" id="{00000000-0008-0000-2000-000056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5" name="302 CuadroTexto">
          <a:extLst>
            <a:ext uri="{FF2B5EF4-FFF2-40B4-BE49-F238E27FC236}">
              <a16:creationId xmlns:a16="http://schemas.microsoft.com/office/drawing/2014/main" id="{00000000-0008-0000-2000-000057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6" name="303 CuadroTexto">
          <a:extLst>
            <a:ext uri="{FF2B5EF4-FFF2-40B4-BE49-F238E27FC236}">
              <a16:creationId xmlns:a16="http://schemas.microsoft.com/office/drawing/2014/main" id="{00000000-0008-0000-2000-000058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7" name="304 CuadroTexto">
          <a:extLst>
            <a:ext uri="{FF2B5EF4-FFF2-40B4-BE49-F238E27FC236}">
              <a16:creationId xmlns:a16="http://schemas.microsoft.com/office/drawing/2014/main" id="{00000000-0008-0000-2000-000059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8" name="305 CuadroTexto">
          <a:extLst>
            <a:ext uri="{FF2B5EF4-FFF2-40B4-BE49-F238E27FC236}">
              <a16:creationId xmlns:a16="http://schemas.microsoft.com/office/drawing/2014/main" id="{00000000-0008-0000-2000-00005A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9" name="452 CuadroTexto">
          <a:extLst>
            <a:ext uri="{FF2B5EF4-FFF2-40B4-BE49-F238E27FC236}">
              <a16:creationId xmlns:a16="http://schemas.microsoft.com/office/drawing/2014/main" id="{00000000-0008-0000-2000-00005B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00" name="17 CuadroTexto">
          <a:extLst>
            <a:ext uri="{FF2B5EF4-FFF2-40B4-BE49-F238E27FC236}">
              <a16:creationId xmlns:a16="http://schemas.microsoft.com/office/drawing/2014/main" id="{00000000-0008-0000-2000-00005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701" name="90 CuadroTexto">
          <a:extLst>
            <a:ext uri="{FF2B5EF4-FFF2-40B4-BE49-F238E27FC236}">
              <a16:creationId xmlns:a16="http://schemas.microsoft.com/office/drawing/2014/main" id="{00000000-0008-0000-2000-00005D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2" name="91 CuadroTexto">
          <a:extLst>
            <a:ext uri="{FF2B5EF4-FFF2-40B4-BE49-F238E27FC236}">
              <a16:creationId xmlns:a16="http://schemas.microsoft.com/office/drawing/2014/main" id="{00000000-0008-0000-2000-00005E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3" name="92 CuadroTexto">
          <a:extLst>
            <a:ext uri="{FF2B5EF4-FFF2-40B4-BE49-F238E27FC236}">
              <a16:creationId xmlns:a16="http://schemas.microsoft.com/office/drawing/2014/main" id="{00000000-0008-0000-2000-00005F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4" name="93 CuadroTexto">
          <a:extLst>
            <a:ext uri="{FF2B5EF4-FFF2-40B4-BE49-F238E27FC236}">
              <a16:creationId xmlns:a16="http://schemas.microsoft.com/office/drawing/2014/main" id="{00000000-0008-0000-2000-000060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5" name="94 CuadroTexto">
          <a:extLst>
            <a:ext uri="{FF2B5EF4-FFF2-40B4-BE49-F238E27FC236}">
              <a16:creationId xmlns:a16="http://schemas.microsoft.com/office/drawing/2014/main" id="{00000000-0008-0000-2000-000061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6" name="95 CuadroTexto">
          <a:extLst>
            <a:ext uri="{FF2B5EF4-FFF2-40B4-BE49-F238E27FC236}">
              <a16:creationId xmlns:a16="http://schemas.microsoft.com/office/drawing/2014/main" id="{00000000-0008-0000-2000-000062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7" name="96 CuadroTexto">
          <a:extLst>
            <a:ext uri="{FF2B5EF4-FFF2-40B4-BE49-F238E27FC236}">
              <a16:creationId xmlns:a16="http://schemas.microsoft.com/office/drawing/2014/main" id="{00000000-0008-0000-2000-000063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8" name="97 CuadroTexto">
          <a:extLst>
            <a:ext uri="{FF2B5EF4-FFF2-40B4-BE49-F238E27FC236}">
              <a16:creationId xmlns:a16="http://schemas.microsoft.com/office/drawing/2014/main" id="{00000000-0008-0000-2000-000064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9" name="98 CuadroTexto">
          <a:extLst>
            <a:ext uri="{FF2B5EF4-FFF2-40B4-BE49-F238E27FC236}">
              <a16:creationId xmlns:a16="http://schemas.microsoft.com/office/drawing/2014/main" id="{00000000-0008-0000-2000-000065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10" name="99 CuadroTexto">
          <a:extLst>
            <a:ext uri="{FF2B5EF4-FFF2-40B4-BE49-F238E27FC236}">
              <a16:creationId xmlns:a16="http://schemas.microsoft.com/office/drawing/2014/main" id="{00000000-0008-0000-2000-000066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11" name="100 CuadroTexto">
          <a:extLst>
            <a:ext uri="{FF2B5EF4-FFF2-40B4-BE49-F238E27FC236}">
              <a16:creationId xmlns:a16="http://schemas.microsoft.com/office/drawing/2014/main" id="{00000000-0008-0000-2000-000067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12" name="101 CuadroTexto">
          <a:extLst>
            <a:ext uri="{FF2B5EF4-FFF2-40B4-BE49-F238E27FC236}">
              <a16:creationId xmlns:a16="http://schemas.microsoft.com/office/drawing/2014/main" id="{00000000-0008-0000-2000-000068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713" name="118 CuadroTexto">
          <a:extLst>
            <a:ext uri="{FF2B5EF4-FFF2-40B4-BE49-F238E27FC236}">
              <a16:creationId xmlns:a16="http://schemas.microsoft.com/office/drawing/2014/main" id="{00000000-0008-0000-2000-00006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4" name="119 CuadroTexto">
          <a:extLst>
            <a:ext uri="{FF2B5EF4-FFF2-40B4-BE49-F238E27FC236}">
              <a16:creationId xmlns:a16="http://schemas.microsoft.com/office/drawing/2014/main" id="{00000000-0008-0000-2000-00006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5" name="120 CuadroTexto">
          <a:extLst>
            <a:ext uri="{FF2B5EF4-FFF2-40B4-BE49-F238E27FC236}">
              <a16:creationId xmlns:a16="http://schemas.microsoft.com/office/drawing/2014/main" id="{00000000-0008-0000-2000-00006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6" name="121 CuadroTexto">
          <a:extLst>
            <a:ext uri="{FF2B5EF4-FFF2-40B4-BE49-F238E27FC236}">
              <a16:creationId xmlns:a16="http://schemas.microsoft.com/office/drawing/2014/main" id="{00000000-0008-0000-2000-00006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7" name="122 CuadroTexto">
          <a:extLst>
            <a:ext uri="{FF2B5EF4-FFF2-40B4-BE49-F238E27FC236}">
              <a16:creationId xmlns:a16="http://schemas.microsoft.com/office/drawing/2014/main" id="{00000000-0008-0000-2000-00006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8" name="123 CuadroTexto">
          <a:extLst>
            <a:ext uri="{FF2B5EF4-FFF2-40B4-BE49-F238E27FC236}">
              <a16:creationId xmlns:a16="http://schemas.microsoft.com/office/drawing/2014/main" id="{00000000-0008-0000-2000-00006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9" name="124 CuadroTexto">
          <a:extLst>
            <a:ext uri="{FF2B5EF4-FFF2-40B4-BE49-F238E27FC236}">
              <a16:creationId xmlns:a16="http://schemas.microsoft.com/office/drawing/2014/main" id="{00000000-0008-0000-2000-00006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0" name="125 CuadroTexto">
          <a:extLst>
            <a:ext uri="{FF2B5EF4-FFF2-40B4-BE49-F238E27FC236}">
              <a16:creationId xmlns:a16="http://schemas.microsoft.com/office/drawing/2014/main" id="{00000000-0008-0000-2000-00007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1" name="143 CuadroTexto">
          <a:extLst>
            <a:ext uri="{FF2B5EF4-FFF2-40B4-BE49-F238E27FC236}">
              <a16:creationId xmlns:a16="http://schemas.microsoft.com/office/drawing/2014/main" id="{00000000-0008-0000-2000-00007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2" name="144 CuadroTexto">
          <a:extLst>
            <a:ext uri="{FF2B5EF4-FFF2-40B4-BE49-F238E27FC236}">
              <a16:creationId xmlns:a16="http://schemas.microsoft.com/office/drawing/2014/main" id="{00000000-0008-0000-2000-00007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3" name="145 CuadroTexto">
          <a:extLst>
            <a:ext uri="{FF2B5EF4-FFF2-40B4-BE49-F238E27FC236}">
              <a16:creationId xmlns:a16="http://schemas.microsoft.com/office/drawing/2014/main" id="{00000000-0008-0000-2000-00007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4" name="146 CuadroTexto">
          <a:extLst>
            <a:ext uri="{FF2B5EF4-FFF2-40B4-BE49-F238E27FC236}">
              <a16:creationId xmlns:a16="http://schemas.microsoft.com/office/drawing/2014/main" id="{00000000-0008-0000-2000-00007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5" name="147 CuadroTexto">
          <a:extLst>
            <a:ext uri="{FF2B5EF4-FFF2-40B4-BE49-F238E27FC236}">
              <a16:creationId xmlns:a16="http://schemas.microsoft.com/office/drawing/2014/main" id="{00000000-0008-0000-2000-00007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6" name="148 CuadroTexto">
          <a:extLst>
            <a:ext uri="{FF2B5EF4-FFF2-40B4-BE49-F238E27FC236}">
              <a16:creationId xmlns:a16="http://schemas.microsoft.com/office/drawing/2014/main" id="{00000000-0008-0000-2000-00007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7" name="149 CuadroTexto">
          <a:extLst>
            <a:ext uri="{FF2B5EF4-FFF2-40B4-BE49-F238E27FC236}">
              <a16:creationId xmlns:a16="http://schemas.microsoft.com/office/drawing/2014/main" id="{00000000-0008-0000-2000-00007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8" name="150 CuadroTexto">
          <a:extLst>
            <a:ext uri="{FF2B5EF4-FFF2-40B4-BE49-F238E27FC236}">
              <a16:creationId xmlns:a16="http://schemas.microsoft.com/office/drawing/2014/main" id="{00000000-0008-0000-2000-00007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9" name="151 CuadroTexto">
          <a:extLst>
            <a:ext uri="{FF2B5EF4-FFF2-40B4-BE49-F238E27FC236}">
              <a16:creationId xmlns:a16="http://schemas.microsoft.com/office/drawing/2014/main" id="{00000000-0008-0000-2000-00007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0" name="152 CuadroTexto">
          <a:extLst>
            <a:ext uri="{FF2B5EF4-FFF2-40B4-BE49-F238E27FC236}">
              <a16:creationId xmlns:a16="http://schemas.microsoft.com/office/drawing/2014/main" id="{00000000-0008-0000-2000-00007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1" name="153 CuadroTexto">
          <a:extLst>
            <a:ext uri="{FF2B5EF4-FFF2-40B4-BE49-F238E27FC236}">
              <a16:creationId xmlns:a16="http://schemas.microsoft.com/office/drawing/2014/main" id="{00000000-0008-0000-2000-00007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2" name="154 CuadroTexto">
          <a:extLst>
            <a:ext uri="{FF2B5EF4-FFF2-40B4-BE49-F238E27FC236}">
              <a16:creationId xmlns:a16="http://schemas.microsoft.com/office/drawing/2014/main" id="{00000000-0008-0000-2000-00007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3" name="155 CuadroTexto">
          <a:extLst>
            <a:ext uri="{FF2B5EF4-FFF2-40B4-BE49-F238E27FC236}">
              <a16:creationId xmlns:a16="http://schemas.microsoft.com/office/drawing/2014/main" id="{00000000-0008-0000-2000-00007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4" name="156 CuadroTexto">
          <a:extLst>
            <a:ext uri="{FF2B5EF4-FFF2-40B4-BE49-F238E27FC236}">
              <a16:creationId xmlns:a16="http://schemas.microsoft.com/office/drawing/2014/main" id="{00000000-0008-0000-2000-00007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5" name="157 CuadroTexto">
          <a:extLst>
            <a:ext uri="{FF2B5EF4-FFF2-40B4-BE49-F238E27FC236}">
              <a16:creationId xmlns:a16="http://schemas.microsoft.com/office/drawing/2014/main" id="{00000000-0008-0000-2000-00007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6" name="158 CuadroTexto">
          <a:extLst>
            <a:ext uri="{FF2B5EF4-FFF2-40B4-BE49-F238E27FC236}">
              <a16:creationId xmlns:a16="http://schemas.microsoft.com/office/drawing/2014/main" id="{00000000-0008-0000-2000-00008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7" name="159 CuadroTexto">
          <a:extLst>
            <a:ext uri="{FF2B5EF4-FFF2-40B4-BE49-F238E27FC236}">
              <a16:creationId xmlns:a16="http://schemas.microsoft.com/office/drawing/2014/main" id="{00000000-0008-0000-2000-00008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8" name="160 CuadroTexto">
          <a:extLst>
            <a:ext uri="{FF2B5EF4-FFF2-40B4-BE49-F238E27FC236}">
              <a16:creationId xmlns:a16="http://schemas.microsoft.com/office/drawing/2014/main" id="{00000000-0008-0000-2000-00008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9" name="161 CuadroTexto">
          <a:extLst>
            <a:ext uri="{FF2B5EF4-FFF2-40B4-BE49-F238E27FC236}">
              <a16:creationId xmlns:a16="http://schemas.microsoft.com/office/drawing/2014/main" id="{00000000-0008-0000-2000-00008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0" name="162 CuadroTexto">
          <a:extLst>
            <a:ext uri="{FF2B5EF4-FFF2-40B4-BE49-F238E27FC236}">
              <a16:creationId xmlns:a16="http://schemas.microsoft.com/office/drawing/2014/main" id="{00000000-0008-0000-2000-00008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1" name="163 CuadroTexto">
          <a:extLst>
            <a:ext uri="{FF2B5EF4-FFF2-40B4-BE49-F238E27FC236}">
              <a16:creationId xmlns:a16="http://schemas.microsoft.com/office/drawing/2014/main" id="{00000000-0008-0000-2000-00008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2" name="164 CuadroTexto">
          <a:extLst>
            <a:ext uri="{FF2B5EF4-FFF2-40B4-BE49-F238E27FC236}">
              <a16:creationId xmlns:a16="http://schemas.microsoft.com/office/drawing/2014/main" id="{00000000-0008-0000-2000-00008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3" name="165 CuadroTexto">
          <a:extLst>
            <a:ext uri="{FF2B5EF4-FFF2-40B4-BE49-F238E27FC236}">
              <a16:creationId xmlns:a16="http://schemas.microsoft.com/office/drawing/2014/main" id="{00000000-0008-0000-2000-00008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4" name="166 CuadroTexto">
          <a:extLst>
            <a:ext uri="{FF2B5EF4-FFF2-40B4-BE49-F238E27FC236}">
              <a16:creationId xmlns:a16="http://schemas.microsoft.com/office/drawing/2014/main" id="{00000000-0008-0000-2000-00008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5" name="167 CuadroTexto">
          <a:extLst>
            <a:ext uri="{FF2B5EF4-FFF2-40B4-BE49-F238E27FC236}">
              <a16:creationId xmlns:a16="http://schemas.microsoft.com/office/drawing/2014/main" id="{00000000-0008-0000-2000-00008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6" name="168 CuadroTexto">
          <a:extLst>
            <a:ext uri="{FF2B5EF4-FFF2-40B4-BE49-F238E27FC236}">
              <a16:creationId xmlns:a16="http://schemas.microsoft.com/office/drawing/2014/main" id="{00000000-0008-0000-2000-00008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7" name="169 CuadroTexto">
          <a:extLst>
            <a:ext uri="{FF2B5EF4-FFF2-40B4-BE49-F238E27FC236}">
              <a16:creationId xmlns:a16="http://schemas.microsoft.com/office/drawing/2014/main" id="{00000000-0008-0000-2000-00008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8" name="170 CuadroTexto">
          <a:extLst>
            <a:ext uri="{FF2B5EF4-FFF2-40B4-BE49-F238E27FC236}">
              <a16:creationId xmlns:a16="http://schemas.microsoft.com/office/drawing/2014/main" id="{00000000-0008-0000-2000-00008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9" name="171 CuadroTexto">
          <a:extLst>
            <a:ext uri="{FF2B5EF4-FFF2-40B4-BE49-F238E27FC236}">
              <a16:creationId xmlns:a16="http://schemas.microsoft.com/office/drawing/2014/main" id="{00000000-0008-0000-2000-00008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0" name="172 CuadroTexto">
          <a:extLst>
            <a:ext uri="{FF2B5EF4-FFF2-40B4-BE49-F238E27FC236}">
              <a16:creationId xmlns:a16="http://schemas.microsoft.com/office/drawing/2014/main" id="{00000000-0008-0000-2000-00008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1" name="173 CuadroTexto">
          <a:extLst>
            <a:ext uri="{FF2B5EF4-FFF2-40B4-BE49-F238E27FC236}">
              <a16:creationId xmlns:a16="http://schemas.microsoft.com/office/drawing/2014/main" id="{00000000-0008-0000-2000-00008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2" name="174 CuadroTexto">
          <a:extLst>
            <a:ext uri="{FF2B5EF4-FFF2-40B4-BE49-F238E27FC236}">
              <a16:creationId xmlns:a16="http://schemas.microsoft.com/office/drawing/2014/main" id="{00000000-0008-0000-2000-00009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3" name="175 CuadroTexto">
          <a:extLst>
            <a:ext uri="{FF2B5EF4-FFF2-40B4-BE49-F238E27FC236}">
              <a16:creationId xmlns:a16="http://schemas.microsoft.com/office/drawing/2014/main" id="{00000000-0008-0000-2000-00009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4" name="176 CuadroTexto">
          <a:extLst>
            <a:ext uri="{FF2B5EF4-FFF2-40B4-BE49-F238E27FC236}">
              <a16:creationId xmlns:a16="http://schemas.microsoft.com/office/drawing/2014/main" id="{00000000-0008-0000-2000-00009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5" name="177 CuadroTexto">
          <a:extLst>
            <a:ext uri="{FF2B5EF4-FFF2-40B4-BE49-F238E27FC236}">
              <a16:creationId xmlns:a16="http://schemas.microsoft.com/office/drawing/2014/main" id="{00000000-0008-0000-2000-00009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6" name="178 CuadroTexto">
          <a:extLst>
            <a:ext uri="{FF2B5EF4-FFF2-40B4-BE49-F238E27FC236}">
              <a16:creationId xmlns:a16="http://schemas.microsoft.com/office/drawing/2014/main" id="{00000000-0008-0000-2000-00009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7" name="179 CuadroTexto">
          <a:extLst>
            <a:ext uri="{FF2B5EF4-FFF2-40B4-BE49-F238E27FC236}">
              <a16:creationId xmlns:a16="http://schemas.microsoft.com/office/drawing/2014/main" id="{00000000-0008-0000-2000-00009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8" name="180 CuadroTexto">
          <a:extLst>
            <a:ext uri="{FF2B5EF4-FFF2-40B4-BE49-F238E27FC236}">
              <a16:creationId xmlns:a16="http://schemas.microsoft.com/office/drawing/2014/main" id="{00000000-0008-0000-2000-00009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9" name="181 CuadroTexto">
          <a:extLst>
            <a:ext uri="{FF2B5EF4-FFF2-40B4-BE49-F238E27FC236}">
              <a16:creationId xmlns:a16="http://schemas.microsoft.com/office/drawing/2014/main" id="{00000000-0008-0000-2000-00009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0" name="182 CuadroTexto">
          <a:extLst>
            <a:ext uri="{FF2B5EF4-FFF2-40B4-BE49-F238E27FC236}">
              <a16:creationId xmlns:a16="http://schemas.microsoft.com/office/drawing/2014/main" id="{00000000-0008-0000-2000-00009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1" name="183 CuadroTexto">
          <a:extLst>
            <a:ext uri="{FF2B5EF4-FFF2-40B4-BE49-F238E27FC236}">
              <a16:creationId xmlns:a16="http://schemas.microsoft.com/office/drawing/2014/main" id="{00000000-0008-0000-2000-00009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2" name="184 CuadroTexto">
          <a:extLst>
            <a:ext uri="{FF2B5EF4-FFF2-40B4-BE49-F238E27FC236}">
              <a16:creationId xmlns:a16="http://schemas.microsoft.com/office/drawing/2014/main" id="{00000000-0008-0000-2000-00009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3" name="185 CuadroTexto">
          <a:extLst>
            <a:ext uri="{FF2B5EF4-FFF2-40B4-BE49-F238E27FC236}">
              <a16:creationId xmlns:a16="http://schemas.microsoft.com/office/drawing/2014/main" id="{00000000-0008-0000-2000-00009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4" name="186 CuadroTexto">
          <a:extLst>
            <a:ext uri="{FF2B5EF4-FFF2-40B4-BE49-F238E27FC236}">
              <a16:creationId xmlns:a16="http://schemas.microsoft.com/office/drawing/2014/main" id="{00000000-0008-0000-2000-00009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5" name="187 CuadroTexto">
          <a:extLst>
            <a:ext uri="{FF2B5EF4-FFF2-40B4-BE49-F238E27FC236}">
              <a16:creationId xmlns:a16="http://schemas.microsoft.com/office/drawing/2014/main" id="{00000000-0008-0000-2000-00009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6" name="188 CuadroTexto">
          <a:extLst>
            <a:ext uri="{FF2B5EF4-FFF2-40B4-BE49-F238E27FC236}">
              <a16:creationId xmlns:a16="http://schemas.microsoft.com/office/drawing/2014/main" id="{00000000-0008-0000-2000-00009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7" name="189 CuadroTexto">
          <a:extLst>
            <a:ext uri="{FF2B5EF4-FFF2-40B4-BE49-F238E27FC236}">
              <a16:creationId xmlns:a16="http://schemas.microsoft.com/office/drawing/2014/main" id="{00000000-0008-0000-2000-00009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8" name="190 CuadroTexto">
          <a:extLst>
            <a:ext uri="{FF2B5EF4-FFF2-40B4-BE49-F238E27FC236}">
              <a16:creationId xmlns:a16="http://schemas.microsoft.com/office/drawing/2014/main" id="{00000000-0008-0000-2000-0000A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9" name="191 CuadroTexto">
          <a:extLst>
            <a:ext uri="{FF2B5EF4-FFF2-40B4-BE49-F238E27FC236}">
              <a16:creationId xmlns:a16="http://schemas.microsoft.com/office/drawing/2014/main" id="{00000000-0008-0000-2000-0000A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0" name="192 CuadroTexto">
          <a:extLst>
            <a:ext uri="{FF2B5EF4-FFF2-40B4-BE49-F238E27FC236}">
              <a16:creationId xmlns:a16="http://schemas.microsoft.com/office/drawing/2014/main" id="{00000000-0008-0000-2000-0000A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1" name="193 CuadroTexto">
          <a:extLst>
            <a:ext uri="{FF2B5EF4-FFF2-40B4-BE49-F238E27FC236}">
              <a16:creationId xmlns:a16="http://schemas.microsoft.com/office/drawing/2014/main" id="{00000000-0008-0000-2000-0000A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2" name="194 CuadroTexto">
          <a:extLst>
            <a:ext uri="{FF2B5EF4-FFF2-40B4-BE49-F238E27FC236}">
              <a16:creationId xmlns:a16="http://schemas.microsoft.com/office/drawing/2014/main" id="{00000000-0008-0000-2000-0000A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3" name="195 CuadroTexto">
          <a:extLst>
            <a:ext uri="{FF2B5EF4-FFF2-40B4-BE49-F238E27FC236}">
              <a16:creationId xmlns:a16="http://schemas.microsoft.com/office/drawing/2014/main" id="{00000000-0008-0000-2000-0000A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4" name="196 CuadroTexto">
          <a:extLst>
            <a:ext uri="{FF2B5EF4-FFF2-40B4-BE49-F238E27FC236}">
              <a16:creationId xmlns:a16="http://schemas.microsoft.com/office/drawing/2014/main" id="{00000000-0008-0000-2000-0000A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5" name="197 CuadroTexto">
          <a:extLst>
            <a:ext uri="{FF2B5EF4-FFF2-40B4-BE49-F238E27FC236}">
              <a16:creationId xmlns:a16="http://schemas.microsoft.com/office/drawing/2014/main" id="{00000000-0008-0000-2000-0000A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6" name="198 CuadroTexto">
          <a:extLst>
            <a:ext uri="{FF2B5EF4-FFF2-40B4-BE49-F238E27FC236}">
              <a16:creationId xmlns:a16="http://schemas.microsoft.com/office/drawing/2014/main" id="{00000000-0008-0000-2000-0000A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7" name="199 CuadroTexto">
          <a:extLst>
            <a:ext uri="{FF2B5EF4-FFF2-40B4-BE49-F238E27FC236}">
              <a16:creationId xmlns:a16="http://schemas.microsoft.com/office/drawing/2014/main" id="{00000000-0008-0000-2000-0000A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8" name="200 CuadroTexto">
          <a:extLst>
            <a:ext uri="{FF2B5EF4-FFF2-40B4-BE49-F238E27FC236}">
              <a16:creationId xmlns:a16="http://schemas.microsoft.com/office/drawing/2014/main" id="{00000000-0008-0000-2000-0000A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9" name="201 CuadroTexto">
          <a:extLst>
            <a:ext uri="{FF2B5EF4-FFF2-40B4-BE49-F238E27FC236}">
              <a16:creationId xmlns:a16="http://schemas.microsoft.com/office/drawing/2014/main" id="{00000000-0008-0000-2000-0000A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0" name="202 CuadroTexto">
          <a:extLst>
            <a:ext uri="{FF2B5EF4-FFF2-40B4-BE49-F238E27FC236}">
              <a16:creationId xmlns:a16="http://schemas.microsoft.com/office/drawing/2014/main" id="{00000000-0008-0000-2000-0000A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1" name="203 CuadroTexto">
          <a:extLst>
            <a:ext uri="{FF2B5EF4-FFF2-40B4-BE49-F238E27FC236}">
              <a16:creationId xmlns:a16="http://schemas.microsoft.com/office/drawing/2014/main" id="{00000000-0008-0000-2000-0000A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2" name="204 CuadroTexto">
          <a:extLst>
            <a:ext uri="{FF2B5EF4-FFF2-40B4-BE49-F238E27FC236}">
              <a16:creationId xmlns:a16="http://schemas.microsoft.com/office/drawing/2014/main" id="{00000000-0008-0000-2000-0000A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3" name="205 CuadroTexto">
          <a:extLst>
            <a:ext uri="{FF2B5EF4-FFF2-40B4-BE49-F238E27FC236}">
              <a16:creationId xmlns:a16="http://schemas.microsoft.com/office/drawing/2014/main" id="{00000000-0008-0000-2000-0000A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4" name="206 CuadroTexto">
          <a:extLst>
            <a:ext uri="{FF2B5EF4-FFF2-40B4-BE49-F238E27FC236}">
              <a16:creationId xmlns:a16="http://schemas.microsoft.com/office/drawing/2014/main" id="{00000000-0008-0000-2000-0000B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5" name="207 CuadroTexto">
          <a:extLst>
            <a:ext uri="{FF2B5EF4-FFF2-40B4-BE49-F238E27FC236}">
              <a16:creationId xmlns:a16="http://schemas.microsoft.com/office/drawing/2014/main" id="{00000000-0008-0000-2000-0000B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6" name="208 CuadroTexto">
          <a:extLst>
            <a:ext uri="{FF2B5EF4-FFF2-40B4-BE49-F238E27FC236}">
              <a16:creationId xmlns:a16="http://schemas.microsoft.com/office/drawing/2014/main" id="{00000000-0008-0000-2000-0000B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7" name="209 CuadroTexto">
          <a:extLst>
            <a:ext uri="{FF2B5EF4-FFF2-40B4-BE49-F238E27FC236}">
              <a16:creationId xmlns:a16="http://schemas.microsoft.com/office/drawing/2014/main" id="{00000000-0008-0000-2000-0000B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8" name="210 CuadroTexto">
          <a:extLst>
            <a:ext uri="{FF2B5EF4-FFF2-40B4-BE49-F238E27FC236}">
              <a16:creationId xmlns:a16="http://schemas.microsoft.com/office/drawing/2014/main" id="{00000000-0008-0000-2000-0000B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9" name="211 CuadroTexto">
          <a:extLst>
            <a:ext uri="{FF2B5EF4-FFF2-40B4-BE49-F238E27FC236}">
              <a16:creationId xmlns:a16="http://schemas.microsoft.com/office/drawing/2014/main" id="{00000000-0008-0000-2000-0000B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0" name="212 CuadroTexto">
          <a:extLst>
            <a:ext uri="{FF2B5EF4-FFF2-40B4-BE49-F238E27FC236}">
              <a16:creationId xmlns:a16="http://schemas.microsoft.com/office/drawing/2014/main" id="{00000000-0008-0000-2000-0000B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1" name="213 CuadroTexto">
          <a:extLst>
            <a:ext uri="{FF2B5EF4-FFF2-40B4-BE49-F238E27FC236}">
              <a16:creationId xmlns:a16="http://schemas.microsoft.com/office/drawing/2014/main" id="{00000000-0008-0000-2000-0000B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2" name="214 CuadroTexto">
          <a:extLst>
            <a:ext uri="{FF2B5EF4-FFF2-40B4-BE49-F238E27FC236}">
              <a16:creationId xmlns:a16="http://schemas.microsoft.com/office/drawing/2014/main" id="{00000000-0008-0000-2000-0000B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3" name="215 CuadroTexto">
          <a:extLst>
            <a:ext uri="{FF2B5EF4-FFF2-40B4-BE49-F238E27FC236}">
              <a16:creationId xmlns:a16="http://schemas.microsoft.com/office/drawing/2014/main" id="{00000000-0008-0000-2000-0000B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4" name="216 CuadroTexto">
          <a:extLst>
            <a:ext uri="{FF2B5EF4-FFF2-40B4-BE49-F238E27FC236}">
              <a16:creationId xmlns:a16="http://schemas.microsoft.com/office/drawing/2014/main" id="{00000000-0008-0000-2000-0000B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5" name="217 CuadroTexto">
          <a:extLst>
            <a:ext uri="{FF2B5EF4-FFF2-40B4-BE49-F238E27FC236}">
              <a16:creationId xmlns:a16="http://schemas.microsoft.com/office/drawing/2014/main" id="{00000000-0008-0000-2000-0000B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6" name="218 CuadroTexto">
          <a:extLst>
            <a:ext uri="{FF2B5EF4-FFF2-40B4-BE49-F238E27FC236}">
              <a16:creationId xmlns:a16="http://schemas.microsoft.com/office/drawing/2014/main" id="{00000000-0008-0000-2000-0000B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7" name="219 CuadroTexto">
          <a:extLst>
            <a:ext uri="{FF2B5EF4-FFF2-40B4-BE49-F238E27FC236}">
              <a16:creationId xmlns:a16="http://schemas.microsoft.com/office/drawing/2014/main" id="{00000000-0008-0000-2000-0000B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8" name="220 CuadroTexto">
          <a:extLst>
            <a:ext uri="{FF2B5EF4-FFF2-40B4-BE49-F238E27FC236}">
              <a16:creationId xmlns:a16="http://schemas.microsoft.com/office/drawing/2014/main" id="{00000000-0008-0000-2000-0000B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9" name="221 CuadroTexto">
          <a:extLst>
            <a:ext uri="{FF2B5EF4-FFF2-40B4-BE49-F238E27FC236}">
              <a16:creationId xmlns:a16="http://schemas.microsoft.com/office/drawing/2014/main" id="{00000000-0008-0000-2000-0000B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0" name="222 CuadroTexto">
          <a:extLst>
            <a:ext uri="{FF2B5EF4-FFF2-40B4-BE49-F238E27FC236}">
              <a16:creationId xmlns:a16="http://schemas.microsoft.com/office/drawing/2014/main" id="{00000000-0008-0000-2000-0000C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1" name="223 CuadroTexto">
          <a:extLst>
            <a:ext uri="{FF2B5EF4-FFF2-40B4-BE49-F238E27FC236}">
              <a16:creationId xmlns:a16="http://schemas.microsoft.com/office/drawing/2014/main" id="{00000000-0008-0000-2000-0000C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2" name="224 CuadroTexto">
          <a:extLst>
            <a:ext uri="{FF2B5EF4-FFF2-40B4-BE49-F238E27FC236}">
              <a16:creationId xmlns:a16="http://schemas.microsoft.com/office/drawing/2014/main" id="{00000000-0008-0000-2000-0000C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3" name="225 CuadroTexto">
          <a:extLst>
            <a:ext uri="{FF2B5EF4-FFF2-40B4-BE49-F238E27FC236}">
              <a16:creationId xmlns:a16="http://schemas.microsoft.com/office/drawing/2014/main" id="{00000000-0008-0000-2000-0000C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4" name="226 CuadroTexto">
          <a:extLst>
            <a:ext uri="{FF2B5EF4-FFF2-40B4-BE49-F238E27FC236}">
              <a16:creationId xmlns:a16="http://schemas.microsoft.com/office/drawing/2014/main" id="{00000000-0008-0000-2000-0000C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5" name="227 CuadroTexto">
          <a:extLst>
            <a:ext uri="{FF2B5EF4-FFF2-40B4-BE49-F238E27FC236}">
              <a16:creationId xmlns:a16="http://schemas.microsoft.com/office/drawing/2014/main" id="{00000000-0008-0000-2000-0000C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6" name="228 CuadroTexto">
          <a:extLst>
            <a:ext uri="{FF2B5EF4-FFF2-40B4-BE49-F238E27FC236}">
              <a16:creationId xmlns:a16="http://schemas.microsoft.com/office/drawing/2014/main" id="{00000000-0008-0000-2000-0000C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7" name="229 CuadroTexto">
          <a:extLst>
            <a:ext uri="{FF2B5EF4-FFF2-40B4-BE49-F238E27FC236}">
              <a16:creationId xmlns:a16="http://schemas.microsoft.com/office/drawing/2014/main" id="{00000000-0008-0000-2000-0000C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8" name="230 CuadroTexto">
          <a:extLst>
            <a:ext uri="{FF2B5EF4-FFF2-40B4-BE49-F238E27FC236}">
              <a16:creationId xmlns:a16="http://schemas.microsoft.com/office/drawing/2014/main" id="{00000000-0008-0000-2000-0000C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9" name="231 CuadroTexto">
          <a:extLst>
            <a:ext uri="{FF2B5EF4-FFF2-40B4-BE49-F238E27FC236}">
              <a16:creationId xmlns:a16="http://schemas.microsoft.com/office/drawing/2014/main" id="{00000000-0008-0000-2000-0000C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0" name="232 CuadroTexto">
          <a:extLst>
            <a:ext uri="{FF2B5EF4-FFF2-40B4-BE49-F238E27FC236}">
              <a16:creationId xmlns:a16="http://schemas.microsoft.com/office/drawing/2014/main" id="{00000000-0008-0000-2000-0000C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1" name="233 CuadroTexto">
          <a:extLst>
            <a:ext uri="{FF2B5EF4-FFF2-40B4-BE49-F238E27FC236}">
              <a16:creationId xmlns:a16="http://schemas.microsoft.com/office/drawing/2014/main" id="{00000000-0008-0000-2000-0000C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2" name="234 CuadroTexto">
          <a:extLst>
            <a:ext uri="{FF2B5EF4-FFF2-40B4-BE49-F238E27FC236}">
              <a16:creationId xmlns:a16="http://schemas.microsoft.com/office/drawing/2014/main" id="{00000000-0008-0000-2000-0000C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3" name="235 CuadroTexto">
          <a:extLst>
            <a:ext uri="{FF2B5EF4-FFF2-40B4-BE49-F238E27FC236}">
              <a16:creationId xmlns:a16="http://schemas.microsoft.com/office/drawing/2014/main" id="{00000000-0008-0000-2000-0000C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4" name="236 CuadroTexto">
          <a:extLst>
            <a:ext uri="{FF2B5EF4-FFF2-40B4-BE49-F238E27FC236}">
              <a16:creationId xmlns:a16="http://schemas.microsoft.com/office/drawing/2014/main" id="{00000000-0008-0000-2000-0000C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5" name="237 CuadroTexto">
          <a:extLst>
            <a:ext uri="{FF2B5EF4-FFF2-40B4-BE49-F238E27FC236}">
              <a16:creationId xmlns:a16="http://schemas.microsoft.com/office/drawing/2014/main" id="{00000000-0008-0000-2000-0000C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6" name="238 CuadroTexto">
          <a:extLst>
            <a:ext uri="{FF2B5EF4-FFF2-40B4-BE49-F238E27FC236}">
              <a16:creationId xmlns:a16="http://schemas.microsoft.com/office/drawing/2014/main" id="{00000000-0008-0000-2000-0000D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7" name="239 CuadroTexto">
          <a:extLst>
            <a:ext uri="{FF2B5EF4-FFF2-40B4-BE49-F238E27FC236}">
              <a16:creationId xmlns:a16="http://schemas.microsoft.com/office/drawing/2014/main" id="{00000000-0008-0000-2000-0000D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8" name="240 CuadroTexto">
          <a:extLst>
            <a:ext uri="{FF2B5EF4-FFF2-40B4-BE49-F238E27FC236}">
              <a16:creationId xmlns:a16="http://schemas.microsoft.com/office/drawing/2014/main" id="{00000000-0008-0000-2000-0000D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9" name="241 CuadroTexto">
          <a:extLst>
            <a:ext uri="{FF2B5EF4-FFF2-40B4-BE49-F238E27FC236}">
              <a16:creationId xmlns:a16="http://schemas.microsoft.com/office/drawing/2014/main" id="{00000000-0008-0000-2000-0000D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0" name="242 CuadroTexto">
          <a:extLst>
            <a:ext uri="{FF2B5EF4-FFF2-40B4-BE49-F238E27FC236}">
              <a16:creationId xmlns:a16="http://schemas.microsoft.com/office/drawing/2014/main" id="{00000000-0008-0000-2000-0000D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1" name="243 CuadroTexto">
          <a:extLst>
            <a:ext uri="{FF2B5EF4-FFF2-40B4-BE49-F238E27FC236}">
              <a16:creationId xmlns:a16="http://schemas.microsoft.com/office/drawing/2014/main" id="{00000000-0008-0000-2000-0000D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2" name="244 CuadroTexto">
          <a:extLst>
            <a:ext uri="{FF2B5EF4-FFF2-40B4-BE49-F238E27FC236}">
              <a16:creationId xmlns:a16="http://schemas.microsoft.com/office/drawing/2014/main" id="{00000000-0008-0000-2000-0000D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3" name="245 CuadroTexto">
          <a:extLst>
            <a:ext uri="{FF2B5EF4-FFF2-40B4-BE49-F238E27FC236}">
              <a16:creationId xmlns:a16="http://schemas.microsoft.com/office/drawing/2014/main" id="{00000000-0008-0000-2000-0000D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4" name="246 CuadroTexto">
          <a:extLst>
            <a:ext uri="{FF2B5EF4-FFF2-40B4-BE49-F238E27FC236}">
              <a16:creationId xmlns:a16="http://schemas.microsoft.com/office/drawing/2014/main" id="{00000000-0008-0000-2000-0000D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5" name="247 CuadroTexto">
          <a:extLst>
            <a:ext uri="{FF2B5EF4-FFF2-40B4-BE49-F238E27FC236}">
              <a16:creationId xmlns:a16="http://schemas.microsoft.com/office/drawing/2014/main" id="{00000000-0008-0000-2000-0000D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6" name="248 CuadroTexto">
          <a:extLst>
            <a:ext uri="{FF2B5EF4-FFF2-40B4-BE49-F238E27FC236}">
              <a16:creationId xmlns:a16="http://schemas.microsoft.com/office/drawing/2014/main" id="{00000000-0008-0000-2000-0000D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7" name="249 CuadroTexto">
          <a:extLst>
            <a:ext uri="{FF2B5EF4-FFF2-40B4-BE49-F238E27FC236}">
              <a16:creationId xmlns:a16="http://schemas.microsoft.com/office/drawing/2014/main" id="{00000000-0008-0000-2000-0000D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8" name="250 CuadroTexto">
          <a:extLst>
            <a:ext uri="{FF2B5EF4-FFF2-40B4-BE49-F238E27FC236}">
              <a16:creationId xmlns:a16="http://schemas.microsoft.com/office/drawing/2014/main" id="{00000000-0008-0000-2000-0000D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9" name="251 CuadroTexto">
          <a:extLst>
            <a:ext uri="{FF2B5EF4-FFF2-40B4-BE49-F238E27FC236}">
              <a16:creationId xmlns:a16="http://schemas.microsoft.com/office/drawing/2014/main" id="{00000000-0008-0000-2000-0000D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0" name="252 CuadroTexto">
          <a:extLst>
            <a:ext uri="{FF2B5EF4-FFF2-40B4-BE49-F238E27FC236}">
              <a16:creationId xmlns:a16="http://schemas.microsoft.com/office/drawing/2014/main" id="{00000000-0008-0000-2000-0000D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1" name="253 CuadroTexto">
          <a:extLst>
            <a:ext uri="{FF2B5EF4-FFF2-40B4-BE49-F238E27FC236}">
              <a16:creationId xmlns:a16="http://schemas.microsoft.com/office/drawing/2014/main" id="{00000000-0008-0000-2000-0000D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2" name="254 CuadroTexto">
          <a:extLst>
            <a:ext uri="{FF2B5EF4-FFF2-40B4-BE49-F238E27FC236}">
              <a16:creationId xmlns:a16="http://schemas.microsoft.com/office/drawing/2014/main" id="{00000000-0008-0000-2000-0000E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3" name="255 CuadroTexto">
          <a:extLst>
            <a:ext uri="{FF2B5EF4-FFF2-40B4-BE49-F238E27FC236}">
              <a16:creationId xmlns:a16="http://schemas.microsoft.com/office/drawing/2014/main" id="{00000000-0008-0000-2000-0000E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4" name="256 CuadroTexto">
          <a:extLst>
            <a:ext uri="{FF2B5EF4-FFF2-40B4-BE49-F238E27FC236}">
              <a16:creationId xmlns:a16="http://schemas.microsoft.com/office/drawing/2014/main" id="{00000000-0008-0000-2000-0000E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5" name="257 CuadroTexto">
          <a:extLst>
            <a:ext uri="{FF2B5EF4-FFF2-40B4-BE49-F238E27FC236}">
              <a16:creationId xmlns:a16="http://schemas.microsoft.com/office/drawing/2014/main" id="{00000000-0008-0000-2000-0000E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6" name="258 CuadroTexto">
          <a:extLst>
            <a:ext uri="{FF2B5EF4-FFF2-40B4-BE49-F238E27FC236}">
              <a16:creationId xmlns:a16="http://schemas.microsoft.com/office/drawing/2014/main" id="{00000000-0008-0000-2000-0000E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7" name="259 CuadroTexto">
          <a:extLst>
            <a:ext uri="{FF2B5EF4-FFF2-40B4-BE49-F238E27FC236}">
              <a16:creationId xmlns:a16="http://schemas.microsoft.com/office/drawing/2014/main" id="{00000000-0008-0000-2000-0000E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8" name="260 CuadroTexto">
          <a:extLst>
            <a:ext uri="{FF2B5EF4-FFF2-40B4-BE49-F238E27FC236}">
              <a16:creationId xmlns:a16="http://schemas.microsoft.com/office/drawing/2014/main" id="{00000000-0008-0000-2000-0000E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9" name="261 CuadroTexto">
          <a:extLst>
            <a:ext uri="{FF2B5EF4-FFF2-40B4-BE49-F238E27FC236}">
              <a16:creationId xmlns:a16="http://schemas.microsoft.com/office/drawing/2014/main" id="{00000000-0008-0000-2000-0000E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0" name="262 CuadroTexto">
          <a:extLst>
            <a:ext uri="{FF2B5EF4-FFF2-40B4-BE49-F238E27FC236}">
              <a16:creationId xmlns:a16="http://schemas.microsoft.com/office/drawing/2014/main" id="{00000000-0008-0000-2000-0000E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1" name="263 CuadroTexto">
          <a:extLst>
            <a:ext uri="{FF2B5EF4-FFF2-40B4-BE49-F238E27FC236}">
              <a16:creationId xmlns:a16="http://schemas.microsoft.com/office/drawing/2014/main" id="{00000000-0008-0000-2000-0000E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2" name="264 CuadroTexto">
          <a:extLst>
            <a:ext uri="{FF2B5EF4-FFF2-40B4-BE49-F238E27FC236}">
              <a16:creationId xmlns:a16="http://schemas.microsoft.com/office/drawing/2014/main" id="{00000000-0008-0000-2000-0000E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3" name="265 CuadroTexto">
          <a:extLst>
            <a:ext uri="{FF2B5EF4-FFF2-40B4-BE49-F238E27FC236}">
              <a16:creationId xmlns:a16="http://schemas.microsoft.com/office/drawing/2014/main" id="{00000000-0008-0000-2000-0000E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4" name="266 CuadroTexto">
          <a:extLst>
            <a:ext uri="{FF2B5EF4-FFF2-40B4-BE49-F238E27FC236}">
              <a16:creationId xmlns:a16="http://schemas.microsoft.com/office/drawing/2014/main" id="{00000000-0008-0000-2000-0000E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5" name="267 CuadroTexto">
          <a:extLst>
            <a:ext uri="{FF2B5EF4-FFF2-40B4-BE49-F238E27FC236}">
              <a16:creationId xmlns:a16="http://schemas.microsoft.com/office/drawing/2014/main" id="{00000000-0008-0000-2000-0000E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846" name="268 CuadroTexto">
          <a:extLst>
            <a:ext uri="{FF2B5EF4-FFF2-40B4-BE49-F238E27FC236}">
              <a16:creationId xmlns:a16="http://schemas.microsoft.com/office/drawing/2014/main" id="{00000000-0008-0000-2000-0000EE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47" name="269 CuadroTexto">
          <a:extLst>
            <a:ext uri="{FF2B5EF4-FFF2-40B4-BE49-F238E27FC236}">
              <a16:creationId xmlns:a16="http://schemas.microsoft.com/office/drawing/2014/main" id="{00000000-0008-0000-2000-0000EF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48" name="270 CuadroTexto">
          <a:extLst>
            <a:ext uri="{FF2B5EF4-FFF2-40B4-BE49-F238E27FC236}">
              <a16:creationId xmlns:a16="http://schemas.microsoft.com/office/drawing/2014/main" id="{00000000-0008-0000-2000-0000F0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49" name="271 CuadroTexto">
          <a:extLst>
            <a:ext uri="{FF2B5EF4-FFF2-40B4-BE49-F238E27FC236}">
              <a16:creationId xmlns:a16="http://schemas.microsoft.com/office/drawing/2014/main" id="{00000000-0008-0000-2000-0000F1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0" name="272 CuadroTexto">
          <a:extLst>
            <a:ext uri="{FF2B5EF4-FFF2-40B4-BE49-F238E27FC236}">
              <a16:creationId xmlns:a16="http://schemas.microsoft.com/office/drawing/2014/main" id="{00000000-0008-0000-2000-0000F2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1" name="273 CuadroTexto">
          <a:extLst>
            <a:ext uri="{FF2B5EF4-FFF2-40B4-BE49-F238E27FC236}">
              <a16:creationId xmlns:a16="http://schemas.microsoft.com/office/drawing/2014/main" id="{00000000-0008-0000-2000-0000F3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2" name="274 CuadroTexto">
          <a:extLst>
            <a:ext uri="{FF2B5EF4-FFF2-40B4-BE49-F238E27FC236}">
              <a16:creationId xmlns:a16="http://schemas.microsoft.com/office/drawing/2014/main" id="{00000000-0008-0000-2000-0000F4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3" name="275 CuadroTexto">
          <a:extLst>
            <a:ext uri="{FF2B5EF4-FFF2-40B4-BE49-F238E27FC236}">
              <a16:creationId xmlns:a16="http://schemas.microsoft.com/office/drawing/2014/main" id="{00000000-0008-0000-2000-0000F5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4" name="276 CuadroTexto">
          <a:extLst>
            <a:ext uri="{FF2B5EF4-FFF2-40B4-BE49-F238E27FC236}">
              <a16:creationId xmlns:a16="http://schemas.microsoft.com/office/drawing/2014/main" id="{00000000-0008-0000-2000-0000F6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5" name="277 CuadroTexto">
          <a:extLst>
            <a:ext uri="{FF2B5EF4-FFF2-40B4-BE49-F238E27FC236}">
              <a16:creationId xmlns:a16="http://schemas.microsoft.com/office/drawing/2014/main" id="{00000000-0008-0000-2000-0000F7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6" name="278 CuadroTexto">
          <a:extLst>
            <a:ext uri="{FF2B5EF4-FFF2-40B4-BE49-F238E27FC236}">
              <a16:creationId xmlns:a16="http://schemas.microsoft.com/office/drawing/2014/main" id="{00000000-0008-0000-2000-0000F8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7" name="279 CuadroTexto">
          <a:extLst>
            <a:ext uri="{FF2B5EF4-FFF2-40B4-BE49-F238E27FC236}">
              <a16:creationId xmlns:a16="http://schemas.microsoft.com/office/drawing/2014/main" id="{00000000-0008-0000-2000-0000F9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8" name="280 CuadroTexto">
          <a:extLst>
            <a:ext uri="{FF2B5EF4-FFF2-40B4-BE49-F238E27FC236}">
              <a16:creationId xmlns:a16="http://schemas.microsoft.com/office/drawing/2014/main" id="{00000000-0008-0000-2000-0000FA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9" name="281 CuadroTexto">
          <a:extLst>
            <a:ext uri="{FF2B5EF4-FFF2-40B4-BE49-F238E27FC236}">
              <a16:creationId xmlns:a16="http://schemas.microsoft.com/office/drawing/2014/main" id="{00000000-0008-0000-2000-0000FB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60" name="282 CuadroTexto">
          <a:extLst>
            <a:ext uri="{FF2B5EF4-FFF2-40B4-BE49-F238E27FC236}">
              <a16:creationId xmlns:a16="http://schemas.microsoft.com/office/drawing/2014/main" id="{00000000-0008-0000-2000-0000FC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61" name="283 CuadroTexto">
          <a:extLst>
            <a:ext uri="{FF2B5EF4-FFF2-40B4-BE49-F238E27FC236}">
              <a16:creationId xmlns:a16="http://schemas.microsoft.com/office/drawing/2014/main" id="{00000000-0008-0000-2000-0000FD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62" name="284 CuadroTexto">
          <a:extLst>
            <a:ext uri="{FF2B5EF4-FFF2-40B4-BE49-F238E27FC236}">
              <a16:creationId xmlns:a16="http://schemas.microsoft.com/office/drawing/2014/main" id="{00000000-0008-0000-2000-0000FE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863" name="285 CuadroTexto">
          <a:extLst>
            <a:ext uri="{FF2B5EF4-FFF2-40B4-BE49-F238E27FC236}">
              <a16:creationId xmlns:a16="http://schemas.microsoft.com/office/drawing/2014/main" id="{00000000-0008-0000-2000-0000F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4" name="286 CuadroTexto">
          <a:extLst>
            <a:ext uri="{FF2B5EF4-FFF2-40B4-BE49-F238E27FC236}">
              <a16:creationId xmlns:a16="http://schemas.microsoft.com/office/drawing/2014/main" id="{00000000-0008-0000-2000-00000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5" name="287 CuadroTexto">
          <a:extLst>
            <a:ext uri="{FF2B5EF4-FFF2-40B4-BE49-F238E27FC236}">
              <a16:creationId xmlns:a16="http://schemas.microsoft.com/office/drawing/2014/main" id="{00000000-0008-0000-2000-00000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6" name="288 CuadroTexto">
          <a:extLst>
            <a:ext uri="{FF2B5EF4-FFF2-40B4-BE49-F238E27FC236}">
              <a16:creationId xmlns:a16="http://schemas.microsoft.com/office/drawing/2014/main" id="{00000000-0008-0000-2000-00000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7" name="289 CuadroTexto">
          <a:extLst>
            <a:ext uri="{FF2B5EF4-FFF2-40B4-BE49-F238E27FC236}">
              <a16:creationId xmlns:a16="http://schemas.microsoft.com/office/drawing/2014/main" id="{00000000-0008-0000-2000-00000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8" name="290 CuadroTexto">
          <a:extLst>
            <a:ext uri="{FF2B5EF4-FFF2-40B4-BE49-F238E27FC236}">
              <a16:creationId xmlns:a16="http://schemas.microsoft.com/office/drawing/2014/main" id="{00000000-0008-0000-2000-00000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9" name="291 CuadroTexto">
          <a:extLst>
            <a:ext uri="{FF2B5EF4-FFF2-40B4-BE49-F238E27FC236}">
              <a16:creationId xmlns:a16="http://schemas.microsoft.com/office/drawing/2014/main" id="{00000000-0008-0000-2000-00000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0" name="292 CuadroTexto">
          <a:extLst>
            <a:ext uri="{FF2B5EF4-FFF2-40B4-BE49-F238E27FC236}">
              <a16:creationId xmlns:a16="http://schemas.microsoft.com/office/drawing/2014/main" id="{00000000-0008-0000-2000-00000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1" name="293 CuadroTexto">
          <a:extLst>
            <a:ext uri="{FF2B5EF4-FFF2-40B4-BE49-F238E27FC236}">
              <a16:creationId xmlns:a16="http://schemas.microsoft.com/office/drawing/2014/main" id="{00000000-0008-0000-2000-00000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2" name="294 CuadroTexto">
          <a:extLst>
            <a:ext uri="{FF2B5EF4-FFF2-40B4-BE49-F238E27FC236}">
              <a16:creationId xmlns:a16="http://schemas.microsoft.com/office/drawing/2014/main" id="{00000000-0008-0000-2000-00000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3" name="295 CuadroTexto">
          <a:extLst>
            <a:ext uri="{FF2B5EF4-FFF2-40B4-BE49-F238E27FC236}">
              <a16:creationId xmlns:a16="http://schemas.microsoft.com/office/drawing/2014/main" id="{00000000-0008-0000-2000-00000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4" name="296 CuadroTexto">
          <a:extLst>
            <a:ext uri="{FF2B5EF4-FFF2-40B4-BE49-F238E27FC236}">
              <a16:creationId xmlns:a16="http://schemas.microsoft.com/office/drawing/2014/main" id="{00000000-0008-0000-2000-00000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5" name="1 CuadroTexto">
          <a:extLst>
            <a:ext uri="{FF2B5EF4-FFF2-40B4-BE49-F238E27FC236}">
              <a16:creationId xmlns:a16="http://schemas.microsoft.com/office/drawing/2014/main" id="{00000000-0008-0000-2000-00000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6" name="2 CuadroTexto">
          <a:extLst>
            <a:ext uri="{FF2B5EF4-FFF2-40B4-BE49-F238E27FC236}">
              <a16:creationId xmlns:a16="http://schemas.microsoft.com/office/drawing/2014/main" id="{00000000-0008-0000-2000-00000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7" name="3 CuadroTexto">
          <a:extLst>
            <a:ext uri="{FF2B5EF4-FFF2-40B4-BE49-F238E27FC236}">
              <a16:creationId xmlns:a16="http://schemas.microsoft.com/office/drawing/2014/main" id="{00000000-0008-0000-2000-00000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8" name="4 CuadroTexto">
          <a:extLst>
            <a:ext uri="{FF2B5EF4-FFF2-40B4-BE49-F238E27FC236}">
              <a16:creationId xmlns:a16="http://schemas.microsoft.com/office/drawing/2014/main" id="{00000000-0008-0000-2000-00000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9" name="5 CuadroTexto">
          <a:extLst>
            <a:ext uri="{FF2B5EF4-FFF2-40B4-BE49-F238E27FC236}">
              <a16:creationId xmlns:a16="http://schemas.microsoft.com/office/drawing/2014/main" id="{00000000-0008-0000-2000-00000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0" name="6 CuadroTexto">
          <a:extLst>
            <a:ext uri="{FF2B5EF4-FFF2-40B4-BE49-F238E27FC236}">
              <a16:creationId xmlns:a16="http://schemas.microsoft.com/office/drawing/2014/main" id="{00000000-0008-0000-2000-00001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1" name="7 CuadroTexto">
          <a:extLst>
            <a:ext uri="{FF2B5EF4-FFF2-40B4-BE49-F238E27FC236}">
              <a16:creationId xmlns:a16="http://schemas.microsoft.com/office/drawing/2014/main" id="{00000000-0008-0000-2000-00001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2" name="8 CuadroTexto">
          <a:extLst>
            <a:ext uri="{FF2B5EF4-FFF2-40B4-BE49-F238E27FC236}">
              <a16:creationId xmlns:a16="http://schemas.microsoft.com/office/drawing/2014/main" id="{00000000-0008-0000-2000-00001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3" name="9 CuadroTexto">
          <a:extLst>
            <a:ext uri="{FF2B5EF4-FFF2-40B4-BE49-F238E27FC236}">
              <a16:creationId xmlns:a16="http://schemas.microsoft.com/office/drawing/2014/main" id="{00000000-0008-0000-2000-00001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4" name="10 CuadroTexto">
          <a:extLst>
            <a:ext uri="{FF2B5EF4-FFF2-40B4-BE49-F238E27FC236}">
              <a16:creationId xmlns:a16="http://schemas.microsoft.com/office/drawing/2014/main" id="{00000000-0008-0000-2000-00001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5" name="11 CuadroTexto">
          <a:extLst>
            <a:ext uri="{FF2B5EF4-FFF2-40B4-BE49-F238E27FC236}">
              <a16:creationId xmlns:a16="http://schemas.microsoft.com/office/drawing/2014/main" id="{00000000-0008-0000-2000-00001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6" name="12 CuadroTexto">
          <a:extLst>
            <a:ext uri="{FF2B5EF4-FFF2-40B4-BE49-F238E27FC236}">
              <a16:creationId xmlns:a16="http://schemas.microsoft.com/office/drawing/2014/main" id="{00000000-0008-0000-2000-00001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7" name="13 CuadroTexto">
          <a:extLst>
            <a:ext uri="{FF2B5EF4-FFF2-40B4-BE49-F238E27FC236}">
              <a16:creationId xmlns:a16="http://schemas.microsoft.com/office/drawing/2014/main" id="{00000000-0008-0000-2000-00001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8" name="14 CuadroTexto">
          <a:extLst>
            <a:ext uri="{FF2B5EF4-FFF2-40B4-BE49-F238E27FC236}">
              <a16:creationId xmlns:a16="http://schemas.microsoft.com/office/drawing/2014/main" id="{00000000-0008-0000-2000-00001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9" name="15 CuadroTexto">
          <a:extLst>
            <a:ext uri="{FF2B5EF4-FFF2-40B4-BE49-F238E27FC236}">
              <a16:creationId xmlns:a16="http://schemas.microsoft.com/office/drawing/2014/main" id="{00000000-0008-0000-2000-00001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0" name="16 CuadroTexto">
          <a:extLst>
            <a:ext uri="{FF2B5EF4-FFF2-40B4-BE49-F238E27FC236}">
              <a16:creationId xmlns:a16="http://schemas.microsoft.com/office/drawing/2014/main" id="{00000000-0008-0000-2000-00001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1" name="18 CuadroTexto">
          <a:extLst>
            <a:ext uri="{FF2B5EF4-FFF2-40B4-BE49-F238E27FC236}">
              <a16:creationId xmlns:a16="http://schemas.microsoft.com/office/drawing/2014/main" id="{00000000-0008-0000-2000-00001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2" name="19 CuadroTexto">
          <a:extLst>
            <a:ext uri="{FF2B5EF4-FFF2-40B4-BE49-F238E27FC236}">
              <a16:creationId xmlns:a16="http://schemas.microsoft.com/office/drawing/2014/main" id="{00000000-0008-0000-2000-00001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3" name="20 CuadroTexto">
          <a:extLst>
            <a:ext uri="{FF2B5EF4-FFF2-40B4-BE49-F238E27FC236}">
              <a16:creationId xmlns:a16="http://schemas.microsoft.com/office/drawing/2014/main" id="{00000000-0008-0000-2000-00001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4" name="21 CuadroTexto">
          <a:extLst>
            <a:ext uri="{FF2B5EF4-FFF2-40B4-BE49-F238E27FC236}">
              <a16:creationId xmlns:a16="http://schemas.microsoft.com/office/drawing/2014/main" id="{00000000-0008-0000-2000-00001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5" name="22 CuadroTexto">
          <a:extLst>
            <a:ext uri="{FF2B5EF4-FFF2-40B4-BE49-F238E27FC236}">
              <a16:creationId xmlns:a16="http://schemas.microsoft.com/office/drawing/2014/main" id="{00000000-0008-0000-2000-00001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6" name="23 CuadroTexto">
          <a:extLst>
            <a:ext uri="{FF2B5EF4-FFF2-40B4-BE49-F238E27FC236}">
              <a16:creationId xmlns:a16="http://schemas.microsoft.com/office/drawing/2014/main" id="{00000000-0008-0000-2000-00002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7" name="24 CuadroTexto">
          <a:extLst>
            <a:ext uri="{FF2B5EF4-FFF2-40B4-BE49-F238E27FC236}">
              <a16:creationId xmlns:a16="http://schemas.microsoft.com/office/drawing/2014/main" id="{00000000-0008-0000-2000-00002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8" name="25 CuadroTexto">
          <a:extLst>
            <a:ext uri="{FF2B5EF4-FFF2-40B4-BE49-F238E27FC236}">
              <a16:creationId xmlns:a16="http://schemas.microsoft.com/office/drawing/2014/main" id="{00000000-0008-0000-2000-00002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9" name="26 CuadroTexto">
          <a:extLst>
            <a:ext uri="{FF2B5EF4-FFF2-40B4-BE49-F238E27FC236}">
              <a16:creationId xmlns:a16="http://schemas.microsoft.com/office/drawing/2014/main" id="{00000000-0008-0000-2000-00002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0" name="27 CuadroTexto">
          <a:extLst>
            <a:ext uri="{FF2B5EF4-FFF2-40B4-BE49-F238E27FC236}">
              <a16:creationId xmlns:a16="http://schemas.microsoft.com/office/drawing/2014/main" id="{00000000-0008-0000-2000-00002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1" name="28 CuadroTexto">
          <a:extLst>
            <a:ext uri="{FF2B5EF4-FFF2-40B4-BE49-F238E27FC236}">
              <a16:creationId xmlns:a16="http://schemas.microsoft.com/office/drawing/2014/main" id="{00000000-0008-0000-2000-00002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2" name="29 CuadroTexto">
          <a:extLst>
            <a:ext uri="{FF2B5EF4-FFF2-40B4-BE49-F238E27FC236}">
              <a16:creationId xmlns:a16="http://schemas.microsoft.com/office/drawing/2014/main" id="{00000000-0008-0000-2000-00002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3" name="30 CuadroTexto">
          <a:extLst>
            <a:ext uri="{FF2B5EF4-FFF2-40B4-BE49-F238E27FC236}">
              <a16:creationId xmlns:a16="http://schemas.microsoft.com/office/drawing/2014/main" id="{00000000-0008-0000-2000-00002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4" name="31 CuadroTexto">
          <a:extLst>
            <a:ext uri="{FF2B5EF4-FFF2-40B4-BE49-F238E27FC236}">
              <a16:creationId xmlns:a16="http://schemas.microsoft.com/office/drawing/2014/main" id="{00000000-0008-0000-2000-00002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5" name="32 CuadroTexto">
          <a:extLst>
            <a:ext uri="{FF2B5EF4-FFF2-40B4-BE49-F238E27FC236}">
              <a16:creationId xmlns:a16="http://schemas.microsoft.com/office/drawing/2014/main" id="{00000000-0008-0000-2000-00002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6" name="33 CuadroTexto">
          <a:extLst>
            <a:ext uri="{FF2B5EF4-FFF2-40B4-BE49-F238E27FC236}">
              <a16:creationId xmlns:a16="http://schemas.microsoft.com/office/drawing/2014/main" id="{00000000-0008-0000-2000-00002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7" name="34 CuadroTexto">
          <a:extLst>
            <a:ext uri="{FF2B5EF4-FFF2-40B4-BE49-F238E27FC236}">
              <a16:creationId xmlns:a16="http://schemas.microsoft.com/office/drawing/2014/main" id="{00000000-0008-0000-2000-00002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8" name="35 CuadroTexto">
          <a:extLst>
            <a:ext uri="{FF2B5EF4-FFF2-40B4-BE49-F238E27FC236}">
              <a16:creationId xmlns:a16="http://schemas.microsoft.com/office/drawing/2014/main" id="{00000000-0008-0000-2000-00002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9" name="36 CuadroTexto">
          <a:extLst>
            <a:ext uri="{FF2B5EF4-FFF2-40B4-BE49-F238E27FC236}">
              <a16:creationId xmlns:a16="http://schemas.microsoft.com/office/drawing/2014/main" id="{00000000-0008-0000-2000-00002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0" name="37 CuadroTexto">
          <a:extLst>
            <a:ext uri="{FF2B5EF4-FFF2-40B4-BE49-F238E27FC236}">
              <a16:creationId xmlns:a16="http://schemas.microsoft.com/office/drawing/2014/main" id="{00000000-0008-0000-2000-00002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1" name="38 CuadroTexto">
          <a:extLst>
            <a:ext uri="{FF2B5EF4-FFF2-40B4-BE49-F238E27FC236}">
              <a16:creationId xmlns:a16="http://schemas.microsoft.com/office/drawing/2014/main" id="{00000000-0008-0000-2000-00002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2" name="39 CuadroTexto">
          <a:extLst>
            <a:ext uri="{FF2B5EF4-FFF2-40B4-BE49-F238E27FC236}">
              <a16:creationId xmlns:a16="http://schemas.microsoft.com/office/drawing/2014/main" id="{00000000-0008-0000-2000-00003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3" name="40 CuadroTexto">
          <a:extLst>
            <a:ext uri="{FF2B5EF4-FFF2-40B4-BE49-F238E27FC236}">
              <a16:creationId xmlns:a16="http://schemas.microsoft.com/office/drawing/2014/main" id="{00000000-0008-0000-2000-00003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4" name="41 CuadroTexto">
          <a:extLst>
            <a:ext uri="{FF2B5EF4-FFF2-40B4-BE49-F238E27FC236}">
              <a16:creationId xmlns:a16="http://schemas.microsoft.com/office/drawing/2014/main" id="{00000000-0008-0000-2000-00003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5" name="42 CuadroTexto">
          <a:extLst>
            <a:ext uri="{FF2B5EF4-FFF2-40B4-BE49-F238E27FC236}">
              <a16:creationId xmlns:a16="http://schemas.microsoft.com/office/drawing/2014/main" id="{00000000-0008-0000-2000-00003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6" name="43 CuadroTexto">
          <a:extLst>
            <a:ext uri="{FF2B5EF4-FFF2-40B4-BE49-F238E27FC236}">
              <a16:creationId xmlns:a16="http://schemas.microsoft.com/office/drawing/2014/main" id="{00000000-0008-0000-2000-00003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7" name="44 CuadroTexto">
          <a:extLst>
            <a:ext uri="{FF2B5EF4-FFF2-40B4-BE49-F238E27FC236}">
              <a16:creationId xmlns:a16="http://schemas.microsoft.com/office/drawing/2014/main" id="{00000000-0008-0000-2000-00003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8" name="45 CuadroTexto">
          <a:extLst>
            <a:ext uri="{FF2B5EF4-FFF2-40B4-BE49-F238E27FC236}">
              <a16:creationId xmlns:a16="http://schemas.microsoft.com/office/drawing/2014/main" id="{00000000-0008-0000-2000-00003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9" name="46 CuadroTexto">
          <a:extLst>
            <a:ext uri="{FF2B5EF4-FFF2-40B4-BE49-F238E27FC236}">
              <a16:creationId xmlns:a16="http://schemas.microsoft.com/office/drawing/2014/main" id="{00000000-0008-0000-2000-00003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0" name="47 CuadroTexto">
          <a:extLst>
            <a:ext uri="{FF2B5EF4-FFF2-40B4-BE49-F238E27FC236}">
              <a16:creationId xmlns:a16="http://schemas.microsoft.com/office/drawing/2014/main" id="{00000000-0008-0000-2000-00003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1" name="48 CuadroTexto">
          <a:extLst>
            <a:ext uri="{FF2B5EF4-FFF2-40B4-BE49-F238E27FC236}">
              <a16:creationId xmlns:a16="http://schemas.microsoft.com/office/drawing/2014/main" id="{00000000-0008-0000-2000-00003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2" name="49 CuadroTexto">
          <a:extLst>
            <a:ext uri="{FF2B5EF4-FFF2-40B4-BE49-F238E27FC236}">
              <a16:creationId xmlns:a16="http://schemas.microsoft.com/office/drawing/2014/main" id="{00000000-0008-0000-2000-00003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3" name="50 CuadroTexto">
          <a:extLst>
            <a:ext uri="{FF2B5EF4-FFF2-40B4-BE49-F238E27FC236}">
              <a16:creationId xmlns:a16="http://schemas.microsoft.com/office/drawing/2014/main" id="{00000000-0008-0000-2000-00003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4" name="51 CuadroTexto">
          <a:extLst>
            <a:ext uri="{FF2B5EF4-FFF2-40B4-BE49-F238E27FC236}">
              <a16:creationId xmlns:a16="http://schemas.microsoft.com/office/drawing/2014/main" id="{00000000-0008-0000-2000-00003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5" name="52 CuadroTexto">
          <a:extLst>
            <a:ext uri="{FF2B5EF4-FFF2-40B4-BE49-F238E27FC236}">
              <a16:creationId xmlns:a16="http://schemas.microsoft.com/office/drawing/2014/main" id="{00000000-0008-0000-2000-00003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6" name="53 CuadroTexto">
          <a:extLst>
            <a:ext uri="{FF2B5EF4-FFF2-40B4-BE49-F238E27FC236}">
              <a16:creationId xmlns:a16="http://schemas.microsoft.com/office/drawing/2014/main" id="{00000000-0008-0000-2000-00003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7" name="54 CuadroTexto">
          <a:extLst>
            <a:ext uri="{FF2B5EF4-FFF2-40B4-BE49-F238E27FC236}">
              <a16:creationId xmlns:a16="http://schemas.microsoft.com/office/drawing/2014/main" id="{00000000-0008-0000-2000-00003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8" name="55 CuadroTexto">
          <a:extLst>
            <a:ext uri="{FF2B5EF4-FFF2-40B4-BE49-F238E27FC236}">
              <a16:creationId xmlns:a16="http://schemas.microsoft.com/office/drawing/2014/main" id="{00000000-0008-0000-2000-00004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9" name="56 CuadroTexto">
          <a:extLst>
            <a:ext uri="{FF2B5EF4-FFF2-40B4-BE49-F238E27FC236}">
              <a16:creationId xmlns:a16="http://schemas.microsoft.com/office/drawing/2014/main" id="{00000000-0008-0000-2000-00004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0" name="57 CuadroTexto">
          <a:extLst>
            <a:ext uri="{FF2B5EF4-FFF2-40B4-BE49-F238E27FC236}">
              <a16:creationId xmlns:a16="http://schemas.microsoft.com/office/drawing/2014/main" id="{00000000-0008-0000-2000-00004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1" name="58 CuadroTexto">
          <a:extLst>
            <a:ext uri="{FF2B5EF4-FFF2-40B4-BE49-F238E27FC236}">
              <a16:creationId xmlns:a16="http://schemas.microsoft.com/office/drawing/2014/main" id="{00000000-0008-0000-2000-00004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2" name="59 CuadroTexto">
          <a:extLst>
            <a:ext uri="{FF2B5EF4-FFF2-40B4-BE49-F238E27FC236}">
              <a16:creationId xmlns:a16="http://schemas.microsoft.com/office/drawing/2014/main" id="{00000000-0008-0000-2000-00004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3" name="60 CuadroTexto">
          <a:extLst>
            <a:ext uri="{FF2B5EF4-FFF2-40B4-BE49-F238E27FC236}">
              <a16:creationId xmlns:a16="http://schemas.microsoft.com/office/drawing/2014/main" id="{00000000-0008-0000-2000-00004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4" name="61 CuadroTexto">
          <a:extLst>
            <a:ext uri="{FF2B5EF4-FFF2-40B4-BE49-F238E27FC236}">
              <a16:creationId xmlns:a16="http://schemas.microsoft.com/office/drawing/2014/main" id="{00000000-0008-0000-2000-00004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5" name="62 CuadroTexto">
          <a:extLst>
            <a:ext uri="{FF2B5EF4-FFF2-40B4-BE49-F238E27FC236}">
              <a16:creationId xmlns:a16="http://schemas.microsoft.com/office/drawing/2014/main" id="{00000000-0008-0000-2000-00004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6" name="63 CuadroTexto">
          <a:extLst>
            <a:ext uri="{FF2B5EF4-FFF2-40B4-BE49-F238E27FC236}">
              <a16:creationId xmlns:a16="http://schemas.microsoft.com/office/drawing/2014/main" id="{00000000-0008-0000-2000-00004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7" name="64 CuadroTexto">
          <a:extLst>
            <a:ext uri="{FF2B5EF4-FFF2-40B4-BE49-F238E27FC236}">
              <a16:creationId xmlns:a16="http://schemas.microsoft.com/office/drawing/2014/main" id="{00000000-0008-0000-2000-00004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8" name="65 CuadroTexto">
          <a:extLst>
            <a:ext uri="{FF2B5EF4-FFF2-40B4-BE49-F238E27FC236}">
              <a16:creationId xmlns:a16="http://schemas.microsoft.com/office/drawing/2014/main" id="{00000000-0008-0000-2000-00004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9" name="66 CuadroTexto">
          <a:extLst>
            <a:ext uri="{FF2B5EF4-FFF2-40B4-BE49-F238E27FC236}">
              <a16:creationId xmlns:a16="http://schemas.microsoft.com/office/drawing/2014/main" id="{00000000-0008-0000-2000-00004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0" name="67 CuadroTexto">
          <a:extLst>
            <a:ext uri="{FF2B5EF4-FFF2-40B4-BE49-F238E27FC236}">
              <a16:creationId xmlns:a16="http://schemas.microsoft.com/office/drawing/2014/main" id="{00000000-0008-0000-2000-00004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1" name="68 CuadroTexto">
          <a:extLst>
            <a:ext uri="{FF2B5EF4-FFF2-40B4-BE49-F238E27FC236}">
              <a16:creationId xmlns:a16="http://schemas.microsoft.com/office/drawing/2014/main" id="{00000000-0008-0000-2000-00004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2" name="69 CuadroTexto">
          <a:extLst>
            <a:ext uri="{FF2B5EF4-FFF2-40B4-BE49-F238E27FC236}">
              <a16:creationId xmlns:a16="http://schemas.microsoft.com/office/drawing/2014/main" id="{00000000-0008-0000-2000-00004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3" name="70 CuadroTexto">
          <a:extLst>
            <a:ext uri="{FF2B5EF4-FFF2-40B4-BE49-F238E27FC236}">
              <a16:creationId xmlns:a16="http://schemas.microsoft.com/office/drawing/2014/main" id="{00000000-0008-0000-2000-00004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4" name="71 CuadroTexto">
          <a:extLst>
            <a:ext uri="{FF2B5EF4-FFF2-40B4-BE49-F238E27FC236}">
              <a16:creationId xmlns:a16="http://schemas.microsoft.com/office/drawing/2014/main" id="{00000000-0008-0000-2000-00005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5" name="72 CuadroTexto">
          <a:extLst>
            <a:ext uri="{FF2B5EF4-FFF2-40B4-BE49-F238E27FC236}">
              <a16:creationId xmlns:a16="http://schemas.microsoft.com/office/drawing/2014/main" id="{00000000-0008-0000-2000-00005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6" name="73 CuadroTexto">
          <a:extLst>
            <a:ext uri="{FF2B5EF4-FFF2-40B4-BE49-F238E27FC236}">
              <a16:creationId xmlns:a16="http://schemas.microsoft.com/office/drawing/2014/main" id="{00000000-0008-0000-2000-00005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7" name="74 CuadroTexto">
          <a:extLst>
            <a:ext uri="{FF2B5EF4-FFF2-40B4-BE49-F238E27FC236}">
              <a16:creationId xmlns:a16="http://schemas.microsoft.com/office/drawing/2014/main" id="{00000000-0008-0000-2000-00005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8" name="75 CuadroTexto">
          <a:extLst>
            <a:ext uri="{FF2B5EF4-FFF2-40B4-BE49-F238E27FC236}">
              <a16:creationId xmlns:a16="http://schemas.microsoft.com/office/drawing/2014/main" id="{00000000-0008-0000-2000-00005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9" name="76 CuadroTexto">
          <a:extLst>
            <a:ext uri="{FF2B5EF4-FFF2-40B4-BE49-F238E27FC236}">
              <a16:creationId xmlns:a16="http://schemas.microsoft.com/office/drawing/2014/main" id="{00000000-0008-0000-2000-00005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0" name="77 CuadroTexto">
          <a:extLst>
            <a:ext uri="{FF2B5EF4-FFF2-40B4-BE49-F238E27FC236}">
              <a16:creationId xmlns:a16="http://schemas.microsoft.com/office/drawing/2014/main" id="{00000000-0008-0000-2000-00005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1" name="78 CuadroTexto">
          <a:extLst>
            <a:ext uri="{FF2B5EF4-FFF2-40B4-BE49-F238E27FC236}">
              <a16:creationId xmlns:a16="http://schemas.microsoft.com/office/drawing/2014/main" id="{00000000-0008-0000-2000-00005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2" name="79 CuadroTexto">
          <a:extLst>
            <a:ext uri="{FF2B5EF4-FFF2-40B4-BE49-F238E27FC236}">
              <a16:creationId xmlns:a16="http://schemas.microsoft.com/office/drawing/2014/main" id="{00000000-0008-0000-2000-00005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3" name="80 CuadroTexto">
          <a:extLst>
            <a:ext uri="{FF2B5EF4-FFF2-40B4-BE49-F238E27FC236}">
              <a16:creationId xmlns:a16="http://schemas.microsoft.com/office/drawing/2014/main" id="{00000000-0008-0000-2000-00005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4" name="81 CuadroTexto">
          <a:extLst>
            <a:ext uri="{FF2B5EF4-FFF2-40B4-BE49-F238E27FC236}">
              <a16:creationId xmlns:a16="http://schemas.microsoft.com/office/drawing/2014/main" id="{00000000-0008-0000-2000-00005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5" name="82 CuadroTexto">
          <a:extLst>
            <a:ext uri="{FF2B5EF4-FFF2-40B4-BE49-F238E27FC236}">
              <a16:creationId xmlns:a16="http://schemas.microsoft.com/office/drawing/2014/main" id="{00000000-0008-0000-2000-00005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6" name="83 CuadroTexto">
          <a:extLst>
            <a:ext uri="{FF2B5EF4-FFF2-40B4-BE49-F238E27FC236}">
              <a16:creationId xmlns:a16="http://schemas.microsoft.com/office/drawing/2014/main" id="{00000000-0008-0000-2000-00005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7" name="84 CuadroTexto">
          <a:extLst>
            <a:ext uri="{FF2B5EF4-FFF2-40B4-BE49-F238E27FC236}">
              <a16:creationId xmlns:a16="http://schemas.microsoft.com/office/drawing/2014/main" id="{00000000-0008-0000-2000-00005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8" name="85 CuadroTexto">
          <a:extLst>
            <a:ext uri="{FF2B5EF4-FFF2-40B4-BE49-F238E27FC236}">
              <a16:creationId xmlns:a16="http://schemas.microsoft.com/office/drawing/2014/main" id="{00000000-0008-0000-2000-00005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9" name="86 CuadroTexto">
          <a:extLst>
            <a:ext uri="{FF2B5EF4-FFF2-40B4-BE49-F238E27FC236}">
              <a16:creationId xmlns:a16="http://schemas.microsoft.com/office/drawing/2014/main" id="{00000000-0008-0000-2000-00005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0" name="87 CuadroTexto">
          <a:extLst>
            <a:ext uri="{FF2B5EF4-FFF2-40B4-BE49-F238E27FC236}">
              <a16:creationId xmlns:a16="http://schemas.microsoft.com/office/drawing/2014/main" id="{00000000-0008-0000-2000-00006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1" name="88 CuadroTexto">
          <a:extLst>
            <a:ext uri="{FF2B5EF4-FFF2-40B4-BE49-F238E27FC236}">
              <a16:creationId xmlns:a16="http://schemas.microsoft.com/office/drawing/2014/main" id="{00000000-0008-0000-2000-00006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2" name="89 CuadroTexto">
          <a:extLst>
            <a:ext uri="{FF2B5EF4-FFF2-40B4-BE49-F238E27FC236}">
              <a16:creationId xmlns:a16="http://schemas.microsoft.com/office/drawing/2014/main" id="{00000000-0008-0000-2000-00006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3" name="102 CuadroTexto">
          <a:extLst>
            <a:ext uri="{FF2B5EF4-FFF2-40B4-BE49-F238E27FC236}">
              <a16:creationId xmlns:a16="http://schemas.microsoft.com/office/drawing/2014/main" id="{00000000-0008-0000-2000-00006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4" name="103 CuadroTexto">
          <a:extLst>
            <a:ext uri="{FF2B5EF4-FFF2-40B4-BE49-F238E27FC236}">
              <a16:creationId xmlns:a16="http://schemas.microsoft.com/office/drawing/2014/main" id="{00000000-0008-0000-2000-00006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5" name="104 CuadroTexto">
          <a:extLst>
            <a:ext uri="{FF2B5EF4-FFF2-40B4-BE49-F238E27FC236}">
              <a16:creationId xmlns:a16="http://schemas.microsoft.com/office/drawing/2014/main" id="{00000000-0008-0000-2000-00006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6" name="105 CuadroTexto">
          <a:extLst>
            <a:ext uri="{FF2B5EF4-FFF2-40B4-BE49-F238E27FC236}">
              <a16:creationId xmlns:a16="http://schemas.microsoft.com/office/drawing/2014/main" id="{00000000-0008-0000-2000-00006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7" name="106 CuadroTexto">
          <a:extLst>
            <a:ext uri="{FF2B5EF4-FFF2-40B4-BE49-F238E27FC236}">
              <a16:creationId xmlns:a16="http://schemas.microsoft.com/office/drawing/2014/main" id="{00000000-0008-0000-2000-00006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8" name="107 CuadroTexto">
          <a:extLst>
            <a:ext uri="{FF2B5EF4-FFF2-40B4-BE49-F238E27FC236}">
              <a16:creationId xmlns:a16="http://schemas.microsoft.com/office/drawing/2014/main" id="{00000000-0008-0000-2000-00006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9" name="108 CuadroTexto">
          <a:extLst>
            <a:ext uri="{FF2B5EF4-FFF2-40B4-BE49-F238E27FC236}">
              <a16:creationId xmlns:a16="http://schemas.microsoft.com/office/drawing/2014/main" id="{00000000-0008-0000-2000-00006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0" name="109 CuadroTexto">
          <a:extLst>
            <a:ext uri="{FF2B5EF4-FFF2-40B4-BE49-F238E27FC236}">
              <a16:creationId xmlns:a16="http://schemas.microsoft.com/office/drawing/2014/main" id="{00000000-0008-0000-2000-00006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1" name="110 CuadroTexto">
          <a:extLst>
            <a:ext uri="{FF2B5EF4-FFF2-40B4-BE49-F238E27FC236}">
              <a16:creationId xmlns:a16="http://schemas.microsoft.com/office/drawing/2014/main" id="{00000000-0008-0000-2000-00006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2" name="111 CuadroTexto">
          <a:extLst>
            <a:ext uri="{FF2B5EF4-FFF2-40B4-BE49-F238E27FC236}">
              <a16:creationId xmlns:a16="http://schemas.microsoft.com/office/drawing/2014/main" id="{00000000-0008-0000-2000-00006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3" name="112 CuadroTexto">
          <a:extLst>
            <a:ext uri="{FF2B5EF4-FFF2-40B4-BE49-F238E27FC236}">
              <a16:creationId xmlns:a16="http://schemas.microsoft.com/office/drawing/2014/main" id="{00000000-0008-0000-2000-00006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4" name="113 CuadroTexto">
          <a:extLst>
            <a:ext uri="{FF2B5EF4-FFF2-40B4-BE49-F238E27FC236}">
              <a16:creationId xmlns:a16="http://schemas.microsoft.com/office/drawing/2014/main" id="{00000000-0008-0000-2000-00006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5" name="114 CuadroTexto">
          <a:extLst>
            <a:ext uri="{FF2B5EF4-FFF2-40B4-BE49-F238E27FC236}">
              <a16:creationId xmlns:a16="http://schemas.microsoft.com/office/drawing/2014/main" id="{00000000-0008-0000-2000-00006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6" name="115 CuadroTexto">
          <a:extLst>
            <a:ext uri="{FF2B5EF4-FFF2-40B4-BE49-F238E27FC236}">
              <a16:creationId xmlns:a16="http://schemas.microsoft.com/office/drawing/2014/main" id="{00000000-0008-0000-2000-00007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7" name="116 CuadroTexto">
          <a:extLst>
            <a:ext uri="{FF2B5EF4-FFF2-40B4-BE49-F238E27FC236}">
              <a16:creationId xmlns:a16="http://schemas.microsoft.com/office/drawing/2014/main" id="{00000000-0008-0000-2000-00007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8" name="117 CuadroTexto">
          <a:extLst>
            <a:ext uri="{FF2B5EF4-FFF2-40B4-BE49-F238E27FC236}">
              <a16:creationId xmlns:a16="http://schemas.microsoft.com/office/drawing/2014/main" id="{00000000-0008-0000-2000-00007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9" name="126 CuadroTexto">
          <a:extLst>
            <a:ext uri="{FF2B5EF4-FFF2-40B4-BE49-F238E27FC236}">
              <a16:creationId xmlns:a16="http://schemas.microsoft.com/office/drawing/2014/main" id="{00000000-0008-0000-2000-00007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0" name="127 CuadroTexto">
          <a:extLst>
            <a:ext uri="{FF2B5EF4-FFF2-40B4-BE49-F238E27FC236}">
              <a16:creationId xmlns:a16="http://schemas.microsoft.com/office/drawing/2014/main" id="{00000000-0008-0000-2000-00007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1" name="128 CuadroTexto">
          <a:extLst>
            <a:ext uri="{FF2B5EF4-FFF2-40B4-BE49-F238E27FC236}">
              <a16:creationId xmlns:a16="http://schemas.microsoft.com/office/drawing/2014/main" id="{00000000-0008-0000-2000-00007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2" name="129 CuadroTexto">
          <a:extLst>
            <a:ext uri="{FF2B5EF4-FFF2-40B4-BE49-F238E27FC236}">
              <a16:creationId xmlns:a16="http://schemas.microsoft.com/office/drawing/2014/main" id="{00000000-0008-0000-2000-00007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3" name="130 CuadroTexto">
          <a:extLst>
            <a:ext uri="{FF2B5EF4-FFF2-40B4-BE49-F238E27FC236}">
              <a16:creationId xmlns:a16="http://schemas.microsoft.com/office/drawing/2014/main" id="{00000000-0008-0000-2000-00007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4" name="131 CuadroTexto">
          <a:extLst>
            <a:ext uri="{FF2B5EF4-FFF2-40B4-BE49-F238E27FC236}">
              <a16:creationId xmlns:a16="http://schemas.microsoft.com/office/drawing/2014/main" id="{00000000-0008-0000-2000-00007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5" name="132 CuadroTexto">
          <a:extLst>
            <a:ext uri="{FF2B5EF4-FFF2-40B4-BE49-F238E27FC236}">
              <a16:creationId xmlns:a16="http://schemas.microsoft.com/office/drawing/2014/main" id="{00000000-0008-0000-2000-00007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6" name="133 CuadroTexto">
          <a:extLst>
            <a:ext uri="{FF2B5EF4-FFF2-40B4-BE49-F238E27FC236}">
              <a16:creationId xmlns:a16="http://schemas.microsoft.com/office/drawing/2014/main" id="{00000000-0008-0000-2000-00007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7" name="134 CuadroTexto">
          <a:extLst>
            <a:ext uri="{FF2B5EF4-FFF2-40B4-BE49-F238E27FC236}">
              <a16:creationId xmlns:a16="http://schemas.microsoft.com/office/drawing/2014/main" id="{00000000-0008-0000-2000-00007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8" name="135 CuadroTexto">
          <a:extLst>
            <a:ext uri="{FF2B5EF4-FFF2-40B4-BE49-F238E27FC236}">
              <a16:creationId xmlns:a16="http://schemas.microsoft.com/office/drawing/2014/main" id="{00000000-0008-0000-2000-00007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9" name="136 CuadroTexto">
          <a:extLst>
            <a:ext uri="{FF2B5EF4-FFF2-40B4-BE49-F238E27FC236}">
              <a16:creationId xmlns:a16="http://schemas.microsoft.com/office/drawing/2014/main" id="{00000000-0008-0000-2000-00007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0" name="137 CuadroTexto">
          <a:extLst>
            <a:ext uri="{FF2B5EF4-FFF2-40B4-BE49-F238E27FC236}">
              <a16:creationId xmlns:a16="http://schemas.microsoft.com/office/drawing/2014/main" id="{00000000-0008-0000-2000-00007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1" name="138 CuadroTexto">
          <a:extLst>
            <a:ext uri="{FF2B5EF4-FFF2-40B4-BE49-F238E27FC236}">
              <a16:creationId xmlns:a16="http://schemas.microsoft.com/office/drawing/2014/main" id="{00000000-0008-0000-2000-00007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2" name="139 CuadroTexto">
          <a:extLst>
            <a:ext uri="{FF2B5EF4-FFF2-40B4-BE49-F238E27FC236}">
              <a16:creationId xmlns:a16="http://schemas.microsoft.com/office/drawing/2014/main" id="{00000000-0008-0000-2000-00008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3" name="140 CuadroTexto">
          <a:extLst>
            <a:ext uri="{FF2B5EF4-FFF2-40B4-BE49-F238E27FC236}">
              <a16:creationId xmlns:a16="http://schemas.microsoft.com/office/drawing/2014/main" id="{00000000-0008-0000-2000-00008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4" name="141 CuadroTexto">
          <a:extLst>
            <a:ext uri="{FF2B5EF4-FFF2-40B4-BE49-F238E27FC236}">
              <a16:creationId xmlns:a16="http://schemas.microsoft.com/office/drawing/2014/main" id="{00000000-0008-0000-2000-00008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5" name="142 CuadroTexto">
          <a:extLst>
            <a:ext uri="{FF2B5EF4-FFF2-40B4-BE49-F238E27FC236}">
              <a16:creationId xmlns:a16="http://schemas.microsoft.com/office/drawing/2014/main" id="{00000000-0008-0000-2000-00008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6" name="307 CuadroTexto">
          <a:extLst>
            <a:ext uri="{FF2B5EF4-FFF2-40B4-BE49-F238E27FC236}">
              <a16:creationId xmlns:a16="http://schemas.microsoft.com/office/drawing/2014/main" id="{00000000-0008-0000-2000-00008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7" name="308 CuadroTexto">
          <a:extLst>
            <a:ext uri="{FF2B5EF4-FFF2-40B4-BE49-F238E27FC236}">
              <a16:creationId xmlns:a16="http://schemas.microsoft.com/office/drawing/2014/main" id="{00000000-0008-0000-2000-00008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8" name="309 CuadroTexto">
          <a:extLst>
            <a:ext uri="{FF2B5EF4-FFF2-40B4-BE49-F238E27FC236}">
              <a16:creationId xmlns:a16="http://schemas.microsoft.com/office/drawing/2014/main" id="{00000000-0008-0000-2000-00008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9" name="310 CuadroTexto">
          <a:extLst>
            <a:ext uri="{FF2B5EF4-FFF2-40B4-BE49-F238E27FC236}">
              <a16:creationId xmlns:a16="http://schemas.microsoft.com/office/drawing/2014/main" id="{00000000-0008-0000-2000-00008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0" name="311 CuadroTexto">
          <a:extLst>
            <a:ext uri="{FF2B5EF4-FFF2-40B4-BE49-F238E27FC236}">
              <a16:creationId xmlns:a16="http://schemas.microsoft.com/office/drawing/2014/main" id="{00000000-0008-0000-2000-00008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1" name="312 CuadroTexto">
          <a:extLst>
            <a:ext uri="{FF2B5EF4-FFF2-40B4-BE49-F238E27FC236}">
              <a16:creationId xmlns:a16="http://schemas.microsoft.com/office/drawing/2014/main" id="{00000000-0008-0000-2000-00008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2" name="313 CuadroTexto">
          <a:extLst>
            <a:ext uri="{FF2B5EF4-FFF2-40B4-BE49-F238E27FC236}">
              <a16:creationId xmlns:a16="http://schemas.microsoft.com/office/drawing/2014/main" id="{00000000-0008-0000-2000-00008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3" name="314 CuadroTexto">
          <a:extLst>
            <a:ext uri="{FF2B5EF4-FFF2-40B4-BE49-F238E27FC236}">
              <a16:creationId xmlns:a16="http://schemas.microsoft.com/office/drawing/2014/main" id="{00000000-0008-0000-2000-00008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4" name="315 CuadroTexto">
          <a:extLst>
            <a:ext uri="{FF2B5EF4-FFF2-40B4-BE49-F238E27FC236}">
              <a16:creationId xmlns:a16="http://schemas.microsoft.com/office/drawing/2014/main" id="{00000000-0008-0000-2000-00008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5" name="316 CuadroTexto">
          <a:extLst>
            <a:ext uri="{FF2B5EF4-FFF2-40B4-BE49-F238E27FC236}">
              <a16:creationId xmlns:a16="http://schemas.microsoft.com/office/drawing/2014/main" id="{00000000-0008-0000-2000-00008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6" name="317 CuadroTexto">
          <a:extLst>
            <a:ext uri="{FF2B5EF4-FFF2-40B4-BE49-F238E27FC236}">
              <a16:creationId xmlns:a16="http://schemas.microsoft.com/office/drawing/2014/main" id="{00000000-0008-0000-2000-00008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7" name="318 CuadroTexto">
          <a:extLst>
            <a:ext uri="{FF2B5EF4-FFF2-40B4-BE49-F238E27FC236}">
              <a16:creationId xmlns:a16="http://schemas.microsoft.com/office/drawing/2014/main" id="{00000000-0008-0000-2000-00008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8" name="319 CuadroTexto">
          <a:extLst>
            <a:ext uri="{FF2B5EF4-FFF2-40B4-BE49-F238E27FC236}">
              <a16:creationId xmlns:a16="http://schemas.microsoft.com/office/drawing/2014/main" id="{00000000-0008-0000-2000-00009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9" name="320 CuadroTexto">
          <a:extLst>
            <a:ext uri="{FF2B5EF4-FFF2-40B4-BE49-F238E27FC236}">
              <a16:creationId xmlns:a16="http://schemas.microsoft.com/office/drawing/2014/main" id="{00000000-0008-0000-2000-00009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0" name="321 CuadroTexto">
          <a:extLst>
            <a:ext uri="{FF2B5EF4-FFF2-40B4-BE49-F238E27FC236}">
              <a16:creationId xmlns:a16="http://schemas.microsoft.com/office/drawing/2014/main" id="{00000000-0008-0000-2000-00009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1" name="322 CuadroTexto">
          <a:extLst>
            <a:ext uri="{FF2B5EF4-FFF2-40B4-BE49-F238E27FC236}">
              <a16:creationId xmlns:a16="http://schemas.microsoft.com/office/drawing/2014/main" id="{00000000-0008-0000-2000-00009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2" name="323 CuadroTexto">
          <a:extLst>
            <a:ext uri="{FF2B5EF4-FFF2-40B4-BE49-F238E27FC236}">
              <a16:creationId xmlns:a16="http://schemas.microsoft.com/office/drawing/2014/main" id="{00000000-0008-0000-2000-00009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3" name="324 CuadroTexto">
          <a:extLst>
            <a:ext uri="{FF2B5EF4-FFF2-40B4-BE49-F238E27FC236}">
              <a16:creationId xmlns:a16="http://schemas.microsoft.com/office/drawing/2014/main" id="{00000000-0008-0000-2000-00009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4" name="325 CuadroTexto">
          <a:extLst>
            <a:ext uri="{FF2B5EF4-FFF2-40B4-BE49-F238E27FC236}">
              <a16:creationId xmlns:a16="http://schemas.microsoft.com/office/drawing/2014/main" id="{00000000-0008-0000-2000-00009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5" name="326 CuadroTexto">
          <a:extLst>
            <a:ext uri="{FF2B5EF4-FFF2-40B4-BE49-F238E27FC236}">
              <a16:creationId xmlns:a16="http://schemas.microsoft.com/office/drawing/2014/main" id="{00000000-0008-0000-2000-00009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6" name="327 CuadroTexto">
          <a:extLst>
            <a:ext uri="{FF2B5EF4-FFF2-40B4-BE49-F238E27FC236}">
              <a16:creationId xmlns:a16="http://schemas.microsoft.com/office/drawing/2014/main" id="{00000000-0008-0000-2000-00009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7" name="328 CuadroTexto">
          <a:extLst>
            <a:ext uri="{FF2B5EF4-FFF2-40B4-BE49-F238E27FC236}">
              <a16:creationId xmlns:a16="http://schemas.microsoft.com/office/drawing/2014/main" id="{00000000-0008-0000-2000-00009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8" name="329 CuadroTexto">
          <a:extLst>
            <a:ext uri="{FF2B5EF4-FFF2-40B4-BE49-F238E27FC236}">
              <a16:creationId xmlns:a16="http://schemas.microsoft.com/office/drawing/2014/main" id="{00000000-0008-0000-2000-00009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9" name="330 CuadroTexto">
          <a:extLst>
            <a:ext uri="{FF2B5EF4-FFF2-40B4-BE49-F238E27FC236}">
              <a16:creationId xmlns:a16="http://schemas.microsoft.com/office/drawing/2014/main" id="{00000000-0008-0000-2000-00009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0" name="331 CuadroTexto">
          <a:extLst>
            <a:ext uri="{FF2B5EF4-FFF2-40B4-BE49-F238E27FC236}">
              <a16:creationId xmlns:a16="http://schemas.microsoft.com/office/drawing/2014/main" id="{00000000-0008-0000-2000-00009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1" name="332 CuadroTexto">
          <a:extLst>
            <a:ext uri="{FF2B5EF4-FFF2-40B4-BE49-F238E27FC236}">
              <a16:creationId xmlns:a16="http://schemas.microsoft.com/office/drawing/2014/main" id="{00000000-0008-0000-2000-00009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2" name="333 CuadroTexto">
          <a:extLst>
            <a:ext uri="{FF2B5EF4-FFF2-40B4-BE49-F238E27FC236}">
              <a16:creationId xmlns:a16="http://schemas.microsoft.com/office/drawing/2014/main" id="{00000000-0008-0000-2000-00009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3" name="334 CuadroTexto">
          <a:extLst>
            <a:ext uri="{FF2B5EF4-FFF2-40B4-BE49-F238E27FC236}">
              <a16:creationId xmlns:a16="http://schemas.microsoft.com/office/drawing/2014/main" id="{00000000-0008-0000-2000-00009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4" name="335 CuadroTexto">
          <a:extLst>
            <a:ext uri="{FF2B5EF4-FFF2-40B4-BE49-F238E27FC236}">
              <a16:creationId xmlns:a16="http://schemas.microsoft.com/office/drawing/2014/main" id="{00000000-0008-0000-2000-0000A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5" name="336 CuadroTexto">
          <a:extLst>
            <a:ext uri="{FF2B5EF4-FFF2-40B4-BE49-F238E27FC236}">
              <a16:creationId xmlns:a16="http://schemas.microsoft.com/office/drawing/2014/main" id="{00000000-0008-0000-2000-0000A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6" name="337 CuadroTexto">
          <a:extLst>
            <a:ext uri="{FF2B5EF4-FFF2-40B4-BE49-F238E27FC236}">
              <a16:creationId xmlns:a16="http://schemas.microsoft.com/office/drawing/2014/main" id="{00000000-0008-0000-2000-0000A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7" name="338 CuadroTexto">
          <a:extLst>
            <a:ext uri="{FF2B5EF4-FFF2-40B4-BE49-F238E27FC236}">
              <a16:creationId xmlns:a16="http://schemas.microsoft.com/office/drawing/2014/main" id="{00000000-0008-0000-2000-0000A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8" name="339 CuadroTexto">
          <a:extLst>
            <a:ext uri="{FF2B5EF4-FFF2-40B4-BE49-F238E27FC236}">
              <a16:creationId xmlns:a16="http://schemas.microsoft.com/office/drawing/2014/main" id="{00000000-0008-0000-2000-0000A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9" name="340 CuadroTexto">
          <a:extLst>
            <a:ext uri="{FF2B5EF4-FFF2-40B4-BE49-F238E27FC236}">
              <a16:creationId xmlns:a16="http://schemas.microsoft.com/office/drawing/2014/main" id="{00000000-0008-0000-2000-0000A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0" name="341 CuadroTexto">
          <a:extLst>
            <a:ext uri="{FF2B5EF4-FFF2-40B4-BE49-F238E27FC236}">
              <a16:creationId xmlns:a16="http://schemas.microsoft.com/office/drawing/2014/main" id="{00000000-0008-0000-2000-0000A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1" name="342 CuadroTexto">
          <a:extLst>
            <a:ext uri="{FF2B5EF4-FFF2-40B4-BE49-F238E27FC236}">
              <a16:creationId xmlns:a16="http://schemas.microsoft.com/office/drawing/2014/main" id="{00000000-0008-0000-2000-0000A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2" name="343 CuadroTexto">
          <a:extLst>
            <a:ext uri="{FF2B5EF4-FFF2-40B4-BE49-F238E27FC236}">
              <a16:creationId xmlns:a16="http://schemas.microsoft.com/office/drawing/2014/main" id="{00000000-0008-0000-2000-0000A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3" name="344 CuadroTexto">
          <a:extLst>
            <a:ext uri="{FF2B5EF4-FFF2-40B4-BE49-F238E27FC236}">
              <a16:creationId xmlns:a16="http://schemas.microsoft.com/office/drawing/2014/main" id="{00000000-0008-0000-2000-0000A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4" name="345 CuadroTexto">
          <a:extLst>
            <a:ext uri="{FF2B5EF4-FFF2-40B4-BE49-F238E27FC236}">
              <a16:creationId xmlns:a16="http://schemas.microsoft.com/office/drawing/2014/main" id="{00000000-0008-0000-2000-0000A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5" name="346 CuadroTexto">
          <a:extLst>
            <a:ext uri="{FF2B5EF4-FFF2-40B4-BE49-F238E27FC236}">
              <a16:creationId xmlns:a16="http://schemas.microsoft.com/office/drawing/2014/main" id="{00000000-0008-0000-2000-0000A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6" name="347 CuadroTexto">
          <a:extLst>
            <a:ext uri="{FF2B5EF4-FFF2-40B4-BE49-F238E27FC236}">
              <a16:creationId xmlns:a16="http://schemas.microsoft.com/office/drawing/2014/main" id="{00000000-0008-0000-2000-0000A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7" name="348 CuadroTexto">
          <a:extLst>
            <a:ext uri="{FF2B5EF4-FFF2-40B4-BE49-F238E27FC236}">
              <a16:creationId xmlns:a16="http://schemas.microsoft.com/office/drawing/2014/main" id="{00000000-0008-0000-2000-0000A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8" name="349 CuadroTexto">
          <a:extLst>
            <a:ext uri="{FF2B5EF4-FFF2-40B4-BE49-F238E27FC236}">
              <a16:creationId xmlns:a16="http://schemas.microsoft.com/office/drawing/2014/main" id="{00000000-0008-0000-2000-0000A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9" name="350 CuadroTexto">
          <a:extLst>
            <a:ext uri="{FF2B5EF4-FFF2-40B4-BE49-F238E27FC236}">
              <a16:creationId xmlns:a16="http://schemas.microsoft.com/office/drawing/2014/main" id="{00000000-0008-0000-2000-0000A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0" name="351 CuadroTexto">
          <a:extLst>
            <a:ext uri="{FF2B5EF4-FFF2-40B4-BE49-F238E27FC236}">
              <a16:creationId xmlns:a16="http://schemas.microsoft.com/office/drawing/2014/main" id="{00000000-0008-0000-2000-0000B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1" name="352 CuadroTexto">
          <a:extLst>
            <a:ext uri="{FF2B5EF4-FFF2-40B4-BE49-F238E27FC236}">
              <a16:creationId xmlns:a16="http://schemas.microsoft.com/office/drawing/2014/main" id="{00000000-0008-0000-2000-0000B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2" name="353 CuadroTexto">
          <a:extLst>
            <a:ext uri="{FF2B5EF4-FFF2-40B4-BE49-F238E27FC236}">
              <a16:creationId xmlns:a16="http://schemas.microsoft.com/office/drawing/2014/main" id="{00000000-0008-0000-2000-0000B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3" name="354 CuadroTexto">
          <a:extLst>
            <a:ext uri="{FF2B5EF4-FFF2-40B4-BE49-F238E27FC236}">
              <a16:creationId xmlns:a16="http://schemas.microsoft.com/office/drawing/2014/main" id="{00000000-0008-0000-2000-0000B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4" name="355 CuadroTexto">
          <a:extLst>
            <a:ext uri="{FF2B5EF4-FFF2-40B4-BE49-F238E27FC236}">
              <a16:creationId xmlns:a16="http://schemas.microsoft.com/office/drawing/2014/main" id="{00000000-0008-0000-2000-0000B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5" name="356 CuadroTexto">
          <a:extLst>
            <a:ext uri="{FF2B5EF4-FFF2-40B4-BE49-F238E27FC236}">
              <a16:creationId xmlns:a16="http://schemas.microsoft.com/office/drawing/2014/main" id="{00000000-0008-0000-2000-0000B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6" name="357 CuadroTexto">
          <a:extLst>
            <a:ext uri="{FF2B5EF4-FFF2-40B4-BE49-F238E27FC236}">
              <a16:creationId xmlns:a16="http://schemas.microsoft.com/office/drawing/2014/main" id="{00000000-0008-0000-2000-0000B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7" name="358 CuadroTexto">
          <a:extLst>
            <a:ext uri="{FF2B5EF4-FFF2-40B4-BE49-F238E27FC236}">
              <a16:creationId xmlns:a16="http://schemas.microsoft.com/office/drawing/2014/main" id="{00000000-0008-0000-2000-0000B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8" name="359 CuadroTexto">
          <a:extLst>
            <a:ext uri="{FF2B5EF4-FFF2-40B4-BE49-F238E27FC236}">
              <a16:creationId xmlns:a16="http://schemas.microsoft.com/office/drawing/2014/main" id="{00000000-0008-0000-2000-0000B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9" name="360 CuadroTexto">
          <a:extLst>
            <a:ext uri="{FF2B5EF4-FFF2-40B4-BE49-F238E27FC236}">
              <a16:creationId xmlns:a16="http://schemas.microsoft.com/office/drawing/2014/main" id="{00000000-0008-0000-2000-0000B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0" name="361 CuadroTexto">
          <a:extLst>
            <a:ext uri="{FF2B5EF4-FFF2-40B4-BE49-F238E27FC236}">
              <a16:creationId xmlns:a16="http://schemas.microsoft.com/office/drawing/2014/main" id="{00000000-0008-0000-2000-0000B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1" name="362 CuadroTexto">
          <a:extLst>
            <a:ext uri="{FF2B5EF4-FFF2-40B4-BE49-F238E27FC236}">
              <a16:creationId xmlns:a16="http://schemas.microsoft.com/office/drawing/2014/main" id="{00000000-0008-0000-2000-0000B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2" name="363 CuadroTexto">
          <a:extLst>
            <a:ext uri="{FF2B5EF4-FFF2-40B4-BE49-F238E27FC236}">
              <a16:creationId xmlns:a16="http://schemas.microsoft.com/office/drawing/2014/main" id="{00000000-0008-0000-2000-0000B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3" name="364 CuadroTexto">
          <a:extLst>
            <a:ext uri="{FF2B5EF4-FFF2-40B4-BE49-F238E27FC236}">
              <a16:creationId xmlns:a16="http://schemas.microsoft.com/office/drawing/2014/main" id="{00000000-0008-0000-2000-0000B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4" name="365 CuadroTexto">
          <a:extLst>
            <a:ext uri="{FF2B5EF4-FFF2-40B4-BE49-F238E27FC236}">
              <a16:creationId xmlns:a16="http://schemas.microsoft.com/office/drawing/2014/main" id="{00000000-0008-0000-2000-0000B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5" name="366 CuadroTexto">
          <a:extLst>
            <a:ext uri="{FF2B5EF4-FFF2-40B4-BE49-F238E27FC236}">
              <a16:creationId xmlns:a16="http://schemas.microsoft.com/office/drawing/2014/main" id="{00000000-0008-0000-2000-0000B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6" name="367 CuadroTexto">
          <a:extLst>
            <a:ext uri="{FF2B5EF4-FFF2-40B4-BE49-F238E27FC236}">
              <a16:creationId xmlns:a16="http://schemas.microsoft.com/office/drawing/2014/main" id="{00000000-0008-0000-2000-0000C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7" name="368 CuadroTexto">
          <a:extLst>
            <a:ext uri="{FF2B5EF4-FFF2-40B4-BE49-F238E27FC236}">
              <a16:creationId xmlns:a16="http://schemas.microsoft.com/office/drawing/2014/main" id="{00000000-0008-0000-2000-0000C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8" name="369 CuadroTexto">
          <a:extLst>
            <a:ext uri="{FF2B5EF4-FFF2-40B4-BE49-F238E27FC236}">
              <a16:creationId xmlns:a16="http://schemas.microsoft.com/office/drawing/2014/main" id="{00000000-0008-0000-2000-0000C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9" name="370 CuadroTexto">
          <a:extLst>
            <a:ext uri="{FF2B5EF4-FFF2-40B4-BE49-F238E27FC236}">
              <a16:creationId xmlns:a16="http://schemas.microsoft.com/office/drawing/2014/main" id="{00000000-0008-0000-2000-0000C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0" name="371 CuadroTexto">
          <a:extLst>
            <a:ext uri="{FF2B5EF4-FFF2-40B4-BE49-F238E27FC236}">
              <a16:creationId xmlns:a16="http://schemas.microsoft.com/office/drawing/2014/main" id="{00000000-0008-0000-2000-0000C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1" name="372 CuadroTexto">
          <a:extLst>
            <a:ext uri="{FF2B5EF4-FFF2-40B4-BE49-F238E27FC236}">
              <a16:creationId xmlns:a16="http://schemas.microsoft.com/office/drawing/2014/main" id="{00000000-0008-0000-2000-0000C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2" name="373 CuadroTexto">
          <a:extLst>
            <a:ext uri="{FF2B5EF4-FFF2-40B4-BE49-F238E27FC236}">
              <a16:creationId xmlns:a16="http://schemas.microsoft.com/office/drawing/2014/main" id="{00000000-0008-0000-2000-0000C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3" name="374 CuadroTexto">
          <a:extLst>
            <a:ext uri="{FF2B5EF4-FFF2-40B4-BE49-F238E27FC236}">
              <a16:creationId xmlns:a16="http://schemas.microsoft.com/office/drawing/2014/main" id="{00000000-0008-0000-2000-0000C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4" name="375 CuadroTexto">
          <a:extLst>
            <a:ext uri="{FF2B5EF4-FFF2-40B4-BE49-F238E27FC236}">
              <a16:creationId xmlns:a16="http://schemas.microsoft.com/office/drawing/2014/main" id="{00000000-0008-0000-2000-0000C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5" name="376 CuadroTexto">
          <a:extLst>
            <a:ext uri="{FF2B5EF4-FFF2-40B4-BE49-F238E27FC236}">
              <a16:creationId xmlns:a16="http://schemas.microsoft.com/office/drawing/2014/main" id="{00000000-0008-0000-2000-0000C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6" name="377 CuadroTexto">
          <a:extLst>
            <a:ext uri="{FF2B5EF4-FFF2-40B4-BE49-F238E27FC236}">
              <a16:creationId xmlns:a16="http://schemas.microsoft.com/office/drawing/2014/main" id="{00000000-0008-0000-2000-0000C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7" name="378 CuadroTexto">
          <a:extLst>
            <a:ext uri="{FF2B5EF4-FFF2-40B4-BE49-F238E27FC236}">
              <a16:creationId xmlns:a16="http://schemas.microsoft.com/office/drawing/2014/main" id="{00000000-0008-0000-2000-0000C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8" name="379 CuadroTexto">
          <a:extLst>
            <a:ext uri="{FF2B5EF4-FFF2-40B4-BE49-F238E27FC236}">
              <a16:creationId xmlns:a16="http://schemas.microsoft.com/office/drawing/2014/main" id="{00000000-0008-0000-2000-0000C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9" name="380 CuadroTexto">
          <a:extLst>
            <a:ext uri="{FF2B5EF4-FFF2-40B4-BE49-F238E27FC236}">
              <a16:creationId xmlns:a16="http://schemas.microsoft.com/office/drawing/2014/main" id="{00000000-0008-0000-2000-0000C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0" name="381 CuadroTexto">
          <a:extLst>
            <a:ext uri="{FF2B5EF4-FFF2-40B4-BE49-F238E27FC236}">
              <a16:creationId xmlns:a16="http://schemas.microsoft.com/office/drawing/2014/main" id="{00000000-0008-0000-2000-0000C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1" name="382 CuadroTexto">
          <a:extLst>
            <a:ext uri="{FF2B5EF4-FFF2-40B4-BE49-F238E27FC236}">
              <a16:creationId xmlns:a16="http://schemas.microsoft.com/office/drawing/2014/main" id="{00000000-0008-0000-2000-0000C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2" name="383 CuadroTexto">
          <a:extLst>
            <a:ext uri="{FF2B5EF4-FFF2-40B4-BE49-F238E27FC236}">
              <a16:creationId xmlns:a16="http://schemas.microsoft.com/office/drawing/2014/main" id="{00000000-0008-0000-2000-0000D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3" name="384 CuadroTexto">
          <a:extLst>
            <a:ext uri="{FF2B5EF4-FFF2-40B4-BE49-F238E27FC236}">
              <a16:creationId xmlns:a16="http://schemas.microsoft.com/office/drawing/2014/main" id="{00000000-0008-0000-2000-0000D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4" name="385 CuadroTexto">
          <a:extLst>
            <a:ext uri="{FF2B5EF4-FFF2-40B4-BE49-F238E27FC236}">
              <a16:creationId xmlns:a16="http://schemas.microsoft.com/office/drawing/2014/main" id="{00000000-0008-0000-2000-0000D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5" name="386 CuadroTexto">
          <a:extLst>
            <a:ext uri="{FF2B5EF4-FFF2-40B4-BE49-F238E27FC236}">
              <a16:creationId xmlns:a16="http://schemas.microsoft.com/office/drawing/2014/main" id="{00000000-0008-0000-2000-0000D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6" name="387 CuadroTexto">
          <a:extLst>
            <a:ext uri="{FF2B5EF4-FFF2-40B4-BE49-F238E27FC236}">
              <a16:creationId xmlns:a16="http://schemas.microsoft.com/office/drawing/2014/main" id="{00000000-0008-0000-2000-0000D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7" name="388 CuadroTexto">
          <a:extLst>
            <a:ext uri="{FF2B5EF4-FFF2-40B4-BE49-F238E27FC236}">
              <a16:creationId xmlns:a16="http://schemas.microsoft.com/office/drawing/2014/main" id="{00000000-0008-0000-2000-0000D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8" name="389 CuadroTexto">
          <a:extLst>
            <a:ext uri="{FF2B5EF4-FFF2-40B4-BE49-F238E27FC236}">
              <a16:creationId xmlns:a16="http://schemas.microsoft.com/office/drawing/2014/main" id="{00000000-0008-0000-2000-0000D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9" name="390 CuadroTexto">
          <a:extLst>
            <a:ext uri="{FF2B5EF4-FFF2-40B4-BE49-F238E27FC236}">
              <a16:creationId xmlns:a16="http://schemas.microsoft.com/office/drawing/2014/main" id="{00000000-0008-0000-2000-0000D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0" name="391 CuadroTexto">
          <a:extLst>
            <a:ext uri="{FF2B5EF4-FFF2-40B4-BE49-F238E27FC236}">
              <a16:creationId xmlns:a16="http://schemas.microsoft.com/office/drawing/2014/main" id="{00000000-0008-0000-2000-0000D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1" name="392 CuadroTexto">
          <a:extLst>
            <a:ext uri="{FF2B5EF4-FFF2-40B4-BE49-F238E27FC236}">
              <a16:creationId xmlns:a16="http://schemas.microsoft.com/office/drawing/2014/main" id="{00000000-0008-0000-2000-0000D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2" name="393 CuadroTexto">
          <a:extLst>
            <a:ext uri="{FF2B5EF4-FFF2-40B4-BE49-F238E27FC236}">
              <a16:creationId xmlns:a16="http://schemas.microsoft.com/office/drawing/2014/main" id="{00000000-0008-0000-2000-0000D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3" name="394 CuadroTexto">
          <a:extLst>
            <a:ext uri="{FF2B5EF4-FFF2-40B4-BE49-F238E27FC236}">
              <a16:creationId xmlns:a16="http://schemas.microsoft.com/office/drawing/2014/main" id="{00000000-0008-0000-2000-0000D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4" name="395 CuadroTexto">
          <a:extLst>
            <a:ext uri="{FF2B5EF4-FFF2-40B4-BE49-F238E27FC236}">
              <a16:creationId xmlns:a16="http://schemas.microsoft.com/office/drawing/2014/main" id="{00000000-0008-0000-2000-0000D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5" name="396 CuadroTexto">
          <a:extLst>
            <a:ext uri="{FF2B5EF4-FFF2-40B4-BE49-F238E27FC236}">
              <a16:creationId xmlns:a16="http://schemas.microsoft.com/office/drawing/2014/main" id="{00000000-0008-0000-2000-0000D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6" name="397 CuadroTexto">
          <a:extLst>
            <a:ext uri="{FF2B5EF4-FFF2-40B4-BE49-F238E27FC236}">
              <a16:creationId xmlns:a16="http://schemas.microsoft.com/office/drawing/2014/main" id="{00000000-0008-0000-2000-0000D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7" name="398 CuadroTexto">
          <a:extLst>
            <a:ext uri="{FF2B5EF4-FFF2-40B4-BE49-F238E27FC236}">
              <a16:creationId xmlns:a16="http://schemas.microsoft.com/office/drawing/2014/main" id="{00000000-0008-0000-2000-0000D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8" name="399 CuadroTexto">
          <a:extLst>
            <a:ext uri="{FF2B5EF4-FFF2-40B4-BE49-F238E27FC236}">
              <a16:creationId xmlns:a16="http://schemas.microsoft.com/office/drawing/2014/main" id="{00000000-0008-0000-2000-0000E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9" name="400 CuadroTexto">
          <a:extLst>
            <a:ext uri="{FF2B5EF4-FFF2-40B4-BE49-F238E27FC236}">
              <a16:creationId xmlns:a16="http://schemas.microsoft.com/office/drawing/2014/main" id="{00000000-0008-0000-2000-0000E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0" name="401 CuadroTexto">
          <a:extLst>
            <a:ext uri="{FF2B5EF4-FFF2-40B4-BE49-F238E27FC236}">
              <a16:creationId xmlns:a16="http://schemas.microsoft.com/office/drawing/2014/main" id="{00000000-0008-0000-2000-0000E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1" name="402 CuadroTexto">
          <a:extLst>
            <a:ext uri="{FF2B5EF4-FFF2-40B4-BE49-F238E27FC236}">
              <a16:creationId xmlns:a16="http://schemas.microsoft.com/office/drawing/2014/main" id="{00000000-0008-0000-2000-0000E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2" name="403 CuadroTexto">
          <a:extLst>
            <a:ext uri="{FF2B5EF4-FFF2-40B4-BE49-F238E27FC236}">
              <a16:creationId xmlns:a16="http://schemas.microsoft.com/office/drawing/2014/main" id="{00000000-0008-0000-2000-0000E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3" name="404 CuadroTexto">
          <a:extLst>
            <a:ext uri="{FF2B5EF4-FFF2-40B4-BE49-F238E27FC236}">
              <a16:creationId xmlns:a16="http://schemas.microsoft.com/office/drawing/2014/main" id="{00000000-0008-0000-2000-0000E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4" name="405 CuadroTexto">
          <a:extLst>
            <a:ext uri="{FF2B5EF4-FFF2-40B4-BE49-F238E27FC236}">
              <a16:creationId xmlns:a16="http://schemas.microsoft.com/office/drawing/2014/main" id="{00000000-0008-0000-2000-0000E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5" name="406 CuadroTexto">
          <a:extLst>
            <a:ext uri="{FF2B5EF4-FFF2-40B4-BE49-F238E27FC236}">
              <a16:creationId xmlns:a16="http://schemas.microsoft.com/office/drawing/2014/main" id="{00000000-0008-0000-2000-0000E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6" name="407 CuadroTexto">
          <a:extLst>
            <a:ext uri="{FF2B5EF4-FFF2-40B4-BE49-F238E27FC236}">
              <a16:creationId xmlns:a16="http://schemas.microsoft.com/office/drawing/2014/main" id="{00000000-0008-0000-2000-0000E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7" name="408 CuadroTexto">
          <a:extLst>
            <a:ext uri="{FF2B5EF4-FFF2-40B4-BE49-F238E27FC236}">
              <a16:creationId xmlns:a16="http://schemas.microsoft.com/office/drawing/2014/main" id="{00000000-0008-0000-2000-0000E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8" name="409 CuadroTexto">
          <a:extLst>
            <a:ext uri="{FF2B5EF4-FFF2-40B4-BE49-F238E27FC236}">
              <a16:creationId xmlns:a16="http://schemas.microsoft.com/office/drawing/2014/main" id="{00000000-0008-0000-2000-0000E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9" name="410 CuadroTexto">
          <a:extLst>
            <a:ext uri="{FF2B5EF4-FFF2-40B4-BE49-F238E27FC236}">
              <a16:creationId xmlns:a16="http://schemas.microsoft.com/office/drawing/2014/main" id="{00000000-0008-0000-2000-0000E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0" name="411 CuadroTexto">
          <a:extLst>
            <a:ext uri="{FF2B5EF4-FFF2-40B4-BE49-F238E27FC236}">
              <a16:creationId xmlns:a16="http://schemas.microsoft.com/office/drawing/2014/main" id="{00000000-0008-0000-2000-0000E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1" name="412 CuadroTexto">
          <a:extLst>
            <a:ext uri="{FF2B5EF4-FFF2-40B4-BE49-F238E27FC236}">
              <a16:creationId xmlns:a16="http://schemas.microsoft.com/office/drawing/2014/main" id="{00000000-0008-0000-2000-0000E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2" name="413 CuadroTexto">
          <a:extLst>
            <a:ext uri="{FF2B5EF4-FFF2-40B4-BE49-F238E27FC236}">
              <a16:creationId xmlns:a16="http://schemas.microsoft.com/office/drawing/2014/main" id="{00000000-0008-0000-2000-0000E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3" name="414 CuadroTexto">
          <a:extLst>
            <a:ext uri="{FF2B5EF4-FFF2-40B4-BE49-F238E27FC236}">
              <a16:creationId xmlns:a16="http://schemas.microsoft.com/office/drawing/2014/main" id="{00000000-0008-0000-2000-0000E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4" name="415 CuadroTexto">
          <a:extLst>
            <a:ext uri="{FF2B5EF4-FFF2-40B4-BE49-F238E27FC236}">
              <a16:creationId xmlns:a16="http://schemas.microsoft.com/office/drawing/2014/main" id="{00000000-0008-0000-2000-0000F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5" name="416 CuadroTexto">
          <a:extLst>
            <a:ext uri="{FF2B5EF4-FFF2-40B4-BE49-F238E27FC236}">
              <a16:creationId xmlns:a16="http://schemas.microsoft.com/office/drawing/2014/main" id="{00000000-0008-0000-2000-0000F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6" name="417 CuadroTexto">
          <a:extLst>
            <a:ext uri="{FF2B5EF4-FFF2-40B4-BE49-F238E27FC236}">
              <a16:creationId xmlns:a16="http://schemas.microsoft.com/office/drawing/2014/main" id="{00000000-0008-0000-2000-0000F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7" name="418 CuadroTexto">
          <a:extLst>
            <a:ext uri="{FF2B5EF4-FFF2-40B4-BE49-F238E27FC236}">
              <a16:creationId xmlns:a16="http://schemas.microsoft.com/office/drawing/2014/main" id="{00000000-0008-0000-2000-0000F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8" name="419 CuadroTexto">
          <a:extLst>
            <a:ext uri="{FF2B5EF4-FFF2-40B4-BE49-F238E27FC236}">
              <a16:creationId xmlns:a16="http://schemas.microsoft.com/office/drawing/2014/main" id="{00000000-0008-0000-2000-0000F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9" name="420 CuadroTexto">
          <a:extLst>
            <a:ext uri="{FF2B5EF4-FFF2-40B4-BE49-F238E27FC236}">
              <a16:creationId xmlns:a16="http://schemas.microsoft.com/office/drawing/2014/main" id="{00000000-0008-0000-2000-0000F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0" name="421 CuadroTexto">
          <a:extLst>
            <a:ext uri="{FF2B5EF4-FFF2-40B4-BE49-F238E27FC236}">
              <a16:creationId xmlns:a16="http://schemas.microsoft.com/office/drawing/2014/main" id="{00000000-0008-0000-2000-0000F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1" name="422 CuadroTexto">
          <a:extLst>
            <a:ext uri="{FF2B5EF4-FFF2-40B4-BE49-F238E27FC236}">
              <a16:creationId xmlns:a16="http://schemas.microsoft.com/office/drawing/2014/main" id="{00000000-0008-0000-2000-0000F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2" name="440 CuadroTexto">
          <a:extLst>
            <a:ext uri="{FF2B5EF4-FFF2-40B4-BE49-F238E27FC236}">
              <a16:creationId xmlns:a16="http://schemas.microsoft.com/office/drawing/2014/main" id="{00000000-0008-0000-2000-0000F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3" name="441 CuadroTexto">
          <a:extLst>
            <a:ext uri="{FF2B5EF4-FFF2-40B4-BE49-F238E27FC236}">
              <a16:creationId xmlns:a16="http://schemas.microsoft.com/office/drawing/2014/main" id="{00000000-0008-0000-2000-0000F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4" name="442 CuadroTexto">
          <a:extLst>
            <a:ext uri="{FF2B5EF4-FFF2-40B4-BE49-F238E27FC236}">
              <a16:creationId xmlns:a16="http://schemas.microsoft.com/office/drawing/2014/main" id="{00000000-0008-0000-2000-0000F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5" name="443 CuadroTexto">
          <a:extLst>
            <a:ext uri="{FF2B5EF4-FFF2-40B4-BE49-F238E27FC236}">
              <a16:creationId xmlns:a16="http://schemas.microsoft.com/office/drawing/2014/main" id="{00000000-0008-0000-2000-0000F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6" name="444 CuadroTexto">
          <a:extLst>
            <a:ext uri="{FF2B5EF4-FFF2-40B4-BE49-F238E27FC236}">
              <a16:creationId xmlns:a16="http://schemas.microsoft.com/office/drawing/2014/main" id="{00000000-0008-0000-2000-0000F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7" name="445 CuadroTexto">
          <a:extLst>
            <a:ext uri="{FF2B5EF4-FFF2-40B4-BE49-F238E27FC236}">
              <a16:creationId xmlns:a16="http://schemas.microsoft.com/office/drawing/2014/main" id="{00000000-0008-0000-2000-0000F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8" name="446 CuadroTexto">
          <a:extLst>
            <a:ext uri="{FF2B5EF4-FFF2-40B4-BE49-F238E27FC236}">
              <a16:creationId xmlns:a16="http://schemas.microsoft.com/office/drawing/2014/main" id="{00000000-0008-0000-2000-0000F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9" name="447 CuadroTexto">
          <a:extLst>
            <a:ext uri="{FF2B5EF4-FFF2-40B4-BE49-F238E27FC236}">
              <a16:creationId xmlns:a16="http://schemas.microsoft.com/office/drawing/2014/main" id="{00000000-0008-0000-2000-0000F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0" name="448 CuadroTexto">
          <a:extLst>
            <a:ext uri="{FF2B5EF4-FFF2-40B4-BE49-F238E27FC236}">
              <a16:creationId xmlns:a16="http://schemas.microsoft.com/office/drawing/2014/main" id="{00000000-0008-0000-2000-00000014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1" name="449 CuadroTexto">
          <a:extLst>
            <a:ext uri="{FF2B5EF4-FFF2-40B4-BE49-F238E27FC236}">
              <a16:creationId xmlns:a16="http://schemas.microsoft.com/office/drawing/2014/main" id="{00000000-0008-0000-2000-00000114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2" name="450 CuadroTexto">
          <a:extLst>
            <a:ext uri="{FF2B5EF4-FFF2-40B4-BE49-F238E27FC236}">
              <a16:creationId xmlns:a16="http://schemas.microsoft.com/office/drawing/2014/main" id="{00000000-0008-0000-2000-00000214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3" name="451 CuadroTexto">
          <a:extLst>
            <a:ext uri="{FF2B5EF4-FFF2-40B4-BE49-F238E27FC236}">
              <a16:creationId xmlns:a16="http://schemas.microsoft.com/office/drawing/2014/main" id="{00000000-0008-0000-2000-00000314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24" name="17 CuadroTexto">
          <a:extLst>
            <a:ext uri="{FF2B5EF4-FFF2-40B4-BE49-F238E27FC236}">
              <a16:creationId xmlns:a16="http://schemas.microsoft.com/office/drawing/2014/main" id="{00000000-0008-0000-2000-00000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5125" name="90 CuadroTexto">
          <a:extLst>
            <a:ext uri="{FF2B5EF4-FFF2-40B4-BE49-F238E27FC236}">
              <a16:creationId xmlns:a16="http://schemas.microsoft.com/office/drawing/2014/main" id="{00000000-0008-0000-2000-000005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6" name="91 CuadroTexto">
          <a:extLst>
            <a:ext uri="{FF2B5EF4-FFF2-40B4-BE49-F238E27FC236}">
              <a16:creationId xmlns:a16="http://schemas.microsoft.com/office/drawing/2014/main" id="{00000000-0008-0000-2000-000006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7" name="92 CuadroTexto">
          <a:extLst>
            <a:ext uri="{FF2B5EF4-FFF2-40B4-BE49-F238E27FC236}">
              <a16:creationId xmlns:a16="http://schemas.microsoft.com/office/drawing/2014/main" id="{00000000-0008-0000-2000-000007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8" name="93 CuadroTexto">
          <a:extLst>
            <a:ext uri="{FF2B5EF4-FFF2-40B4-BE49-F238E27FC236}">
              <a16:creationId xmlns:a16="http://schemas.microsoft.com/office/drawing/2014/main" id="{00000000-0008-0000-2000-000008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9" name="94 CuadroTexto">
          <a:extLst>
            <a:ext uri="{FF2B5EF4-FFF2-40B4-BE49-F238E27FC236}">
              <a16:creationId xmlns:a16="http://schemas.microsoft.com/office/drawing/2014/main" id="{00000000-0008-0000-2000-000009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0" name="95 CuadroTexto">
          <a:extLst>
            <a:ext uri="{FF2B5EF4-FFF2-40B4-BE49-F238E27FC236}">
              <a16:creationId xmlns:a16="http://schemas.microsoft.com/office/drawing/2014/main" id="{00000000-0008-0000-2000-00000A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1" name="96 CuadroTexto">
          <a:extLst>
            <a:ext uri="{FF2B5EF4-FFF2-40B4-BE49-F238E27FC236}">
              <a16:creationId xmlns:a16="http://schemas.microsoft.com/office/drawing/2014/main" id="{00000000-0008-0000-2000-00000B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2" name="97 CuadroTexto">
          <a:extLst>
            <a:ext uri="{FF2B5EF4-FFF2-40B4-BE49-F238E27FC236}">
              <a16:creationId xmlns:a16="http://schemas.microsoft.com/office/drawing/2014/main" id="{00000000-0008-0000-2000-00000C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3" name="98 CuadroTexto">
          <a:extLst>
            <a:ext uri="{FF2B5EF4-FFF2-40B4-BE49-F238E27FC236}">
              <a16:creationId xmlns:a16="http://schemas.microsoft.com/office/drawing/2014/main" id="{00000000-0008-0000-2000-00000D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4" name="99 CuadroTexto">
          <a:extLst>
            <a:ext uri="{FF2B5EF4-FFF2-40B4-BE49-F238E27FC236}">
              <a16:creationId xmlns:a16="http://schemas.microsoft.com/office/drawing/2014/main" id="{00000000-0008-0000-2000-00000E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5" name="100 CuadroTexto">
          <a:extLst>
            <a:ext uri="{FF2B5EF4-FFF2-40B4-BE49-F238E27FC236}">
              <a16:creationId xmlns:a16="http://schemas.microsoft.com/office/drawing/2014/main" id="{00000000-0008-0000-2000-00000F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6" name="101 CuadroTexto">
          <a:extLst>
            <a:ext uri="{FF2B5EF4-FFF2-40B4-BE49-F238E27FC236}">
              <a16:creationId xmlns:a16="http://schemas.microsoft.com/office/drawing/2014/main" id="{00000000-0008-0000-2000-000010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5137" name="118 CuadroTexto">
          <a:extLst>
            <a:ext uri="{FF2B5EF4-FFF2-40B4-BE49-F238E27FC236}">
              <a16:creationId xmlns:a16="http://schemas.microsoft.com/office/drawing/2014/main" id="{00000000-0008-0000-2000-00001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38" name="119 CuadroTexto">
          <a:extLst>
            <a:ext uri="{FF2B5EF4-FFF2-40B4-BE49-F238E27FC236}">
              <a16:creationId xmlns:a16="http://schemas.microsoft.com/office/drawing/2014/main" id="{00000000-0008-0000-2000-00001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39" name="120 CuadroTexto">
          <a:extLst>
            <a:ext uri="{FF2B5EF4-FFF2-40B4-BE49-F238E27FC236}">
              <a16:creationId xmlns:a16="http://schemas.microsoft.com/office/drawing/2014/main" id="{00000000-0008-0000-2000-00001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0" name="121 CuadroTexto">
          <a:extLst>
            <a:ext uri="{FF2B5EF4-FFF2-40B4-BE49-F238E27FC236}">
              <a16:creationId xmlns:a16="http://schemas.microsoft.com/office/drawing/2014/main" id="{00000000-0008-0000-2000-00001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1" name="122 CuadroTexto">
          <a:extLst>
            <a:ext uri="{FF2B5EF4-FFF2-40B4-BE49-F238E27FC236}">
              <a16:creationId xmlns:a16="http://schemas.microsoft.com/office/drawing/2014/main" id="{00000000-0008-0000-2000-00001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2" name="123 CuadroTexto">
          <a:extLst>
            <a:ext uri="{FF2B5EF4-FFF2-40B4-BE49-F238E27FC236}">
              <a16:creationId xmlns:a16="http://schemas.microsoft.com/office/drawing/2014/main" id="{00000000-0008-0000-2000-00001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3" name="124 CuadroTexto">
          <a:extLst>
            <a:ext uri="{FF2B5EF4-FFF2-40B4-BE49-F238E27FC236}">
              <a16:creationId xmlns:a16="http://schemas.microsoft.com/office/drawing/2014/main" id="{00000000-0008-0000-2000-00001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4" name="125 CuadroTexto">
          <a:extLst>
            <a:ext uri="{FF2B5EF4-FFF2-40B4-BE49-F238E27FC236}">
              <a16:creationId xmlns:a16="http://schemas.microsoft.com/office/drawing/2014/main" id="{00000000-0008-0000-2000-00001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5" name="143 CuadroTexto">
          <a:extLst>
            <a:ext uri="{FF2B5EF4-FFF2-40B4-BE49-F238E27FC236}">
              <a16:creationId xmlns:a16="http://schemas.microsoft.com/office/drawing/2014/main" id="{00000000-0008-0000-2000-00001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6" name="144 CuadroTexto">
          <a:extLst>
            <a:ext uri="{FF2B5EF4-FFF2-40B4-BE49-F238E27FC236}">
              <a16:creationId xmlns:a16="http://schemas.microsoft.com/office/drawing/2014/main" id="{00000000-0008-0000-2000-00001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7" name="145 CuadroTexto">
          <a:extLst>
            <a:ext uri="{FF2B5EF4-FFF2-40B4-BE49-F238E27FC236}">
              <a16:creationId xmlns:a16="http://schemas.microsoft.com/office/drawing/2014/main" id="{00000000-0008-0000-2000-00001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8" name="146 CuadroTexto">
          <a:extLst>
            <a:ext uri="{FF2B5EF4-FFF2-40B4-BE49-F238E27FC236}">
              <a16:creationId xmlns:a16="http://schemas.microsoft.com/office/drawing/2014/main" id="{00000000-0008-0000-2000-00001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9" name="147 CuadroTexto">
          <a:extLst>
            <a:ext uri="{FF2B5EF4-FFF2-40B4-BE49-F238E27FC236}">
              <a16:creationId xmlns:a16="http://schemas.microsoft.com/office/drawing/2014/main" id="{00000000-0008-0000-2000-00001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0" name="148 CuadroTexto">
          <a:extLst>
            <a:ext uri="{FF2B5EF4-FFF2-40B4-BE49-F238E27FC236}">
              <a16:creationId xmlns:a16="http://schemas.microsoft.com/office/drawing/2014/main" id="{00000000-0008-0000-2000-00001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1" name="149 CuadroTexto">
          <a:extLst>
            <a:ext uri="{FF2B5EF4-FFF2-40B4-BE49-F238E27FC236}">
              <a16:creationId xmlns:a16="http://schemas.microsoft.com/office/drawing/2014/main" id="{00000000-0008-0000-2000-00001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2" name="150 CuadroTexto">
          <a:extLst>
            <a:ext uri="{FF2B5EF4-FFF2-40B4-BE49-F238E27FC236}">
              <a16:creationId xmlns:a16="http://schemas.microsoft.com/office/drawing/2014/main" id="{00000000-0008-0000-2000-00002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3" name="151 CuadroTexto">
          <a:extLst>
            <a:ext uri="{FF2B5EF4-FFF2-40B4-BE49-F238E27FC236}">
              <a16:creationId xmlns:a16="http://schemas.microsoft.com/office/drawing/2014/main" id="{00000000-0008-0000-2000-00002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4" name="152 CuadroTexto">
          <a:extLst>
            <a:ext uri="{FF2B5EF4-FFF2-40B4-BE49-F238E27FC236}">
              <a16:creationId xmlns:a16="http://schemas.microsoft.com/office/drawing/2014/main" id="{00000000-0008-0000-2000-00002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5" name="153 CuadroTexto">
          <a:extLst>
            <a:ext uri="{FF2B5EF4-FFF2-40B4-BE49-F238E27FC236}">
              <a16:creationId xmlns:a16="http://schemas.microsoft.com/office/drawing/2014/main" id="{00000000-0008-0000-2000-00002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6" name="154 CuadroTexto">
          <a:extLst>
            <a:ext uri="{FF2B5EF4-FFF2-40B4-BE49-F238E27FC236}">
              <a16:creationId xmlns:a16="http://schemas.microsoft.com/office/drawing/2014/main" id="{00000000-0008-0000-2000-00002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7" name="155 CuadroTexto">
          <a:extLst>
            <a:ext uri="{FF2B5EF4-FFF2-40B4-BE49-F238E27FC236}">
              <a16:creationId xmlns:a16="http://schemas.microsoft.com/office/drawing/2014/main" id="{00000000-0008-0000-2000-00002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8" name="156 CuadroTexto">
          <a:extLst>
            <a:ext uri="{FF2B5EF4-FFF2-40B4-BE49-F238E27FC236}">
              <a16:creationId xmlns:a16="http://schemas.microsoft.com/office/drawing/2014/main" id="{00000000-0008-0000-2000-00002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9" name="157 CuadroTexto">
          <a:extLst>
            <a:ext uri="{FF2B5EF4-FFF2-40B4-BE49-F238E27FC236}">
              <a16:creationId xmlns:a16="http://schemas.microsoft.com/office/drawing/2014/main" id="{00000000-0008-0000-2000-00002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0" name="158 CuadroTexto">
          <a:extLst>
            <a:ext uri="{FF2B5EF4-FFF2-40B4-BE49-F238E27FC236}">
              <a16:creationId xmlns:a16="http://schemas.microsoft.com/office/drawing/2014/main" id="{00000000-0008-0000-2000-00002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1" name="159 CuadroTexto">
          <a:extLst>
            <a:ext uri="{FF2B5EF4-FFF2-40B4-BE49-F238E27FC236}">
              <a16:creationId xmlns:a16="http://schemas.microsoft.com/office/drawing/2014/main" id="{00000000-0008-0000-2000-00002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2" name="160 CuadroTexto">
          <a:extLst>
            <a:ext uri="{FF2B5EF4-FFF2-40B4-BE49-F238E27FC236}">
              <a16:creationId xmlns:a16="http://schemas.microsoft.com/office/drawing/2014/main" id="{00000000-0008-0000-2000-00002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3" name="161 CuadroTexto">
          <a:extLst>
            <a:ext uri="{FF2B5EF4-FFF2-40B4-BE49-F238E27FC236}">
              <a16:creationId xmlns:a16="http://schemas.microsoft.com/office/drawing/2014/main" id="{00000000-0008-0000-2000-00002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4" name="162 CuadroTexto">
          <a:extLst>
            <a:ext uri="{FF2B5EF4-FFF2-40B4-BE49-F238E27FC236}">
              <a16:creationId xmlns:a16="http://schemas.microsoft.com/office/drawing/2014/main" id="{00000000-0008-0000-2000-00002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5" name="163 CuadroTexto">
          <a:extLst>
            <a:ext uri="{FF2B5EF4-FFF2-40B4-BE49-F238E27FC236}">
              <a16:creationId xmlns:a16="http://schemas.microsoft.com/office/drawing/2014/main" id="{00000000-0008-0000-2000-00002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6" name="164 CuadroTexto">
          <a:extLst>
            <a:ext uri="{FF2B5EF4-FFF2-40B4-BE49-F238E27FC236}">
              <a16:creationId xmlns:a16="http://schemas.microsoft.com/office/drawing/2014/main" id="{00000000-0008-0000-2000-00002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7" name="165 CuadroTexto">
          <a:extLst>
            <a:ext uri="{FF2B5EF4-FFF2-40B4-BE49-F238E27FC236}">
              <a16:creationId xmlns:a16="http://schemas.microsoft.com/office/drawing/2014/main" id="{00000000-0008-0000-2000-00002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8" name="166 CuadroTexto">
          <a:extLst>
            <a:ext uri="{FF2B5EF4-FFF2-40B4-BE49-F238E27FC236}">
              <a16:creationId xmlns:a16="http://schemas.microsoft.com/office/drawing/2014/main" id="{00000000-0008-0000-2000-00003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9" name="167 CuadroTexto">
          <a:extLst>
            <a:ext uri="{FF2B5EF4-FFF2-40B4-BE49-F238E27FC236}">
              <a16:creationId xmlns:a16="http://schemas.microsoft.com/office/drawing/2014/main" id="{00000000-0008-0000-2000-00003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0" name="168 CuadroTexto">
          <a:extLst>
            <a:ext uri="{FF2B5EF4-FFF2-40B4-BE49-F238E27FC236}">
              <a16:creationId xmlns:a16="http://schemas.microsoft.com/office/drawing/2014/main" id="{00000000-0008-0000-2000-00003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1" name="169 CuadroTexto">
          <a:extLst>
            <a:ext uri="{FF2B5EF4-FFF2-40B4-BE49-F238E27FC236}">
              <a16:creationId xmlns:a16="http://schemas.microsoft.com/office/drawing/2014/main" id="{00000000-0008-0000-2000-00003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2" name="170 CuadroTexto">
          <a:extLst>
            <a:ext uri="{FF2B5EF4-FFF2-40B4-BE49-F238E27FC236}">
              <a16:creationId xmlns:a16="http://schemas.microsoft.com/office/drawing/2014/main" id="{00000000-0008-0000-2000-00003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3" name="171 CuadroTexto">
          <a:extLst>
            <a:ext uri="{FF2B5EF4-FFF2-40B4-BE49-F238E27FC236}">
              <a16:creationId xmlns:a16="http://schemas.microsoft.com/office/drawing/2014/main" id="{00000000-0008-0000-2000-00003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4" name="172 CuadroTexto">
          <a:extLst>
            <a:ext uri="{FF2B5EF4-FFF2-40B4-BE49-F238E27FC236}">
              <a16:creationId xmlns:a16="http://schemas.microsoft.com/office/drawing/2014/main" id="{00000000-0008-0000-2000-00003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5" name="173 CuadroTexto">
          <a:extLst>
            <a:ext uri="{FF2B5EF4-FFF2-40B4-BE49-F238E27FC236}">
              <a16:creationId xmlns:a16="http://schemas.microsoft.com/office/drawing/2014/main" id="{00000000-0008-0000-2000-00003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6" name="174 CuadroTexto">
          <a:extLst>
            <a:ext uri="{FF2B5EF4-FFF2-40B4-BE49-F238E27FC236}">
              <a16:creationId xmlns:a16="http://schemas.microsoft.com/office/drawing/2014/main" id="{00000000-0008-0000-2000-00003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7" name="175 CuadroTexto">
          <a:extLst>
            <a:ext uri="{FF2B5EF4-FFF2-40B4-BE49-F238E27FC236}">
              <a16:creationId xmlns:a16="http://schemas.microsoft.com/office/drawing/2014/main" id="{00000000-0008-0000-2000-00003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8" name="176 CuadroTexto">
          <a:extLst>
            <a:ext uri="{FF2B5EF4-FFF2-40B4-BE49-F238E27FC236}">
              <a16:creationId xmlns:a16="http://schemas.microsoft.com/office/drawing/2014/main" id="{00000000-0008-0000-2000-00003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9" name="177 CuadroTexto">
          <a:extLst>
            <a:ext uri="{FF2B5EF4-FFF2-40B4-BE49-F238E27FC236}">
              <a16:creationId xmlns:a16="http://schemas.microsoft.com/office/drawing/2014/main" id="{00000000-0008-0000-2000-00003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0" name="178 CuadroTexto">
          <a:extLst>
            <a:ext uri="{FF2B5EF4-FFF2-40B4-BE49-F238E27FC236}">
              <a16:creationId xmlns:a16="http://schemas.microsoft.com/office/drawing/2014/main" id="{00000000-0008-0000-2000-00003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1" name="179 CuadroTexto">
          <a:extLst>
            <a:ext uri="{FF2B5EF4-FFF2-40B4-BE49-F238E27FC236}">
              <a16:creationId xmlns:a16="http://schemas.microsoft.com/office/drawing/2014/main" id="{00000000-0008-0000-2000-00003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2" name="180 CuadroTexto">
          <a:extLst>
            <a:ext uri="{FF2B5EF4-FFF2-40B4-BE49-F238E27FC236}">
              <a16:creationId xmlns:a16="http://schemas.microsoft.com/office/drawing/2014/main" id="{00000000-0008-0000-2000-00003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3" name="181 CuadroTexto">
          <a:extLst>
            <a:ext uri="{FF2B5EF4-FFF2-40B4-BE49-F238E27FC236}">
              <a16:creationId xmlns:a16="http://schemas.microsoft.com/office/drawing/2014/main" id="{00000000-0008-0000-2000-00003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4" name="182 CuadroTexto">
          <a:extLst>
            <a:ext uri="{FF2B5EF4-FFF2-40B4-BE49-F238E27FC236}">
              <a16:creationId xmlns:a16="http://schemas.microsoft.com/office/drawing/2014/main" id="{00000000-0008-0000-2000-00004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5" name="183 CuadroTexto">
          <a:extLst>
            <a:ext uri="{FF2B5EF4-FFF2-40B4-BE49-F238E27FC236}">
              <a16:creationId xmlns:a16="http://schemas.microsoft.com/office/drawing/2014/main" id="{00000000-0008-0000-2000-00004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6" name="184 CuadroTexto">
          <a:extLst>
            <a:ext uri="{FF2B5EF4-FFF2-40B4-BE49-F238E27FC236}">
              <a16:creationId xmlns:a16="http://schemas.microsoft.com/office/drawing/2014/main" id="{00000000-0008-0000-2000-00004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7" name="185 CuadroTexto">
          <a:extLst>
            <a:ext uri="{FF2B5EF4-FFF2-40B4-BE49-F238E27FC236}">
              <a16:creationId xmlns:a16="http://schemas.microsoft.com/office/drawing/2014/main" id="{00000000-0008-0000-2000-00004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8" name="186 CuadroTexto">
          <a:extLst>
            <a:ext uri="{FF2B5EF4-FFF2-40B4-BE49-F238E27FC236}">
              <a16:creationId xmlns:a16="http://schemas.microsoft.com/office/drawing/2014/main" id="{00000000-0008-0000-2000-00004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9" name="187 CuadroTexto">
          <a:extLst>
            <a:ext uri="{FF2B5EF4-FFF2-40B4-BE49-F238E27FC236}">
              <a16:creationId xmlns:a16="http://schemas.microsoft.com/office/drawing/2014/main" id="{00000000-0008-0000-2000-00004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0" name="188 CuadroTexto">
          <a:extLst>
            <a:ext uri="{FF2B5EF4-FFF2-40B4-BE49-F238E27FC236}">
              <a16:creationId xmlns:a16="http://schemas.microsoft.com/office/drawing/2014/main" id="{00000000-0008-0000-2000-00004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1" name="189 CuadroTexto">
          <a:extLst>
            <a:ext uri="{FF2B5EF4-FFF2-40B4-BE49-F238E27FC236}">
              <a16:creationId xmlns:a16="http://schemas.microsoft.com/office/drawing/2014/main" id="{00000000-0008-0000-2000-00004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2" name="190 CuadroTexto">
          <a:extLst>
            <a:ext uri="{FF2B5EF4-FFF2-40B4-BE49-F238E27FC236}">
              <a16:creationId xmlns:a16="http://schemas.microsoft.com/office/drawing/2014/main" id="{00000000-0008-0000-2000-00004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3" name="191 CuadroTexto">
          <a:extLst>
            <a:ext uri="{FF2B5EF4-FFF2-40B4-BE49-F238E27FC236}">
              <a16:creationId xmlns:a16="http://schemas.microsoft.com/office/drawing/2014/main" id="{00000000-0008-0000-2000-00004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4" name="192 CuadroTexto">
          <a:extLst>
            <a:ext uri="{FF2B5EF4-FFF2-40B4-BE49-F238E27FC236}">
              <a16:creationId xmlns:a16="http://schemas.microsoft.com/office/drawing/2014/main" id="{00000000-0008-0000-2000-00004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5" name="193 CuadroTexto">
          <a:extLst>
            <a:ext uri="{FF2B5EF4-FFF2-40B4-BE49-F238E27FC236}">
              <a16:creationId xmlns:a16="http://schemas.microsoft.com/office/drawing/2014/main" id="{00000000-0008-0000-2000-00004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6" name="194 CuadroTexto">
          <a:extLst>
            <a:ext uri="{FF2B5EF4-FFF2-40B4-BE49-F238E27FC236}">
              <a16:creationId xmlns:a16="http://schemas.microsoft.com/office/drawing/2014/main" id="{00000000-0008-0000-2000-00004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7" name="195 CuadroTexto">
          <a:extLst>
            <a:ext uri="{FF2B5EF4-FFF2-40B4-BE49-F238E27FC236}">
              <a16:creationId xmlns:a16="http://schemas.microsoft.com/office/drawing/2014/main" id="{00000000-0008-0000-2000-00004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8" name="196 CuadroTexto">
          <a:extLst>
            <a:ext uri="{FF2B5EF4-FFF2-40B4-BE49-F238E27FC236}">
              <a16:creationId xmlns:a16="http://schemas.microsoft.com/office/drawing/2014/main" id="{00000000-0008-0000-2000-00004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9" name="197 CuadroTexto">
          <a:extLst>
            <a:ext uri="{FF2B5EF4-FFF2-40B4-BE49-F238E27FC236}">
              <a16:creationId xmlns:a16="http://schemas.microsoft.com/office/drawing/2014/main" id="{00000000-0008-0000-2000-00004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0" name="198 CuadroTexto">
          <a:extLst>
            <a:ext uri="{FF2B5EF4-FFF2-40B4-BE49-F238E27FC236}">
              <a16:creationId xmlns:a16="http://schemas.microsoft.com/office/drawing/2014/main" id="{00000000-0008-0000-2000-00005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1" name="199 CuadroTexto">
          <a:extLst>
            <a:ext uri="{FF2B5EF4-FFF2-40B4-BE49-F238E27FC236}">
              <a16:creationId xmlns:a16="http://schemas.microsoft.com/office/drawing/2014/main" id="{00000000-0008-0000-2000-00005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2" name="200 CuadroTexto">
          <a:extLst>
            <a:ext uri="{FF2B5EF4-FFF2-40B4-BE49-F238E27FC236}">
              <a16:creationId xmlns:a16="http://schemas.microsoft.com/office/drawing/2014/main" id="{00000000-0008-0000-2000-00005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3" name="201 CuadroTexto">
          <a:extLst>
            <a:ext uri="{FF2B5EF4-FFF2-40B4-BE49-F238E27FC236}">
              <a16:creationId xmlns:a16="http://schemas.microsoft.com/office/drawing/2014/main" id="{00000000-0008-0000-2000-00005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4" name="202 CuadroTexto">
          <a:extLst>
            <a:ext uri="{FF2B5EF4-FFF2-40B4-BE49-F238E27FC236}">
              <a16:creationId xmlns:a16="http://schemas.microsoft.com/office/drawing/2014/main" id="{00000000-0008-0000-2000-00005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5" name="203 CuadroTexto">
          <a:extLst>
            <a:ext uri="{FF2B5EF4-FFF2-40B4-BE49-F238E27FC236}">
              <a16:creationId xmlns:a16="http://schemas.microsoft.com/office/drawing/2014/main" id="{00000000-0008-0000-2000-00005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6" name="204 CuadroTexto">
          <a:extLst>
            <a:ext uri="{FF2B5EF4-FFF2-40B4-BE49-F238E27FC236}">
              <a16:creationId xmlns:a16="http://schemas.microsoft.com/office/drawing/2014/main" id="{00000000-0008-0000-2000-00005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7" name="205 CuadroTexto">
          <a:extLst>
            <a:ext uri="{FF2B5EF4-FFF2-40B4-BE49-F238E27FC236}">
              <a16:creationId xmlns:a16="http://schemas.microsoft.com/office/drawing/2014/main" id="{00000000-0008-0000-2000-00005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8" name="206 CuadroTexto">
          <a:extLst>
            <a:ext uri="{FF2B5EF4-FFF2-40B4-BE49-F238E27FC236}">
              <a16:creationId xmlns:a16="http://schemas.microsoft.com/office/drawing/2014/main" id="{00000000-0008-0000-2000-00005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9" name="207 CuadroTexto">
          <a:extLst>
            <a:ext uri="{FF2B5EF4-FFF2-40B4-BE49-F238E27FC236}">
              <a16:creationId xmlns:a16="http://schemas.microsoft.com/office/drawing/2014/main" id="{00000000-0008-0000-2000-00005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0" name="208 CuadroTexto">
          <a:extLst>
            <a:ext uri="{FF2B5EF4-FFF2-40B4-BE49-F238E27FC236}">
              <a16:creationId xmlns:a16="http://schemas.microsoft.com/office/drawing/2014/main" id="{00000000-0008-0000-2000-00005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1" name="209 CuadroTexto">
          <a:extLst>
            <a:ext uri="{FF2B5EF4-FFF2-40B4-BE49-F238E27FC236}">
              <a16:creationId xmlns:a16="http://schemas.microsoft.com/office/drawing/2014/main" id="{00000000-0008-0000-2000-00005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2" name="210 CuadroTexto">
          <a:extLst>
            <a:ext uri="{FF2B5EF4-FFF2-40B4-BE49-F238E27FC236}">
              <a16:creationId xmlns:a16="http://schemas.microsoft.com/office/drawing/2014/main" id="{00000000-0008-0000-2000-00005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3" name="211 CuadroTexto">
          <a:extLst>
            <a:ext uri="{FF2B5EF4-FFF2-40B4-BE49-F238E27FC236}">
              <a16:creationId xmlns:a16="http://schemas.microsoft.com/office/drawing/2014/main" id="{00000000-0008-0000-2000-00005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4" name="212 CuadroTexto">
          <a:extLst>
            <a:ext uri="{FF2B5EF4-FFF2-40B4-BE49-F238E27FC236}">
              <a16:creationId xmlns:a16="http://schemas.microsoft.com/office/drawing/2014/main" id="{00000000-0008-0000-2000-00005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5" name="213 CuadroTexto">
          <a:extLst>
            <a:ext uri="{FF2B5EF4-FFF2-40B4-BE49-F238E27FC236}">
              <a16:creationId xmlns:a16="http://schemas.microsoft.com/office/drawing/2014/main" id="{00000000-0008-0000-2000-00005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6" name="214 CuadroTexto">
          <a:extLst>
            <a:ext uri="{FF2B5EF4-FFF2-40B4-BE49-F238E27FC236}">
              <a16:creationId xmlns:a16="http://schemas.microsoft.com/office/drawing/2014/main" id="{00000000-0008-0000-2000-00006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7" name="215 CuadroTexto">
          <a:extLst>
            <a:ext uri="{FF2B5EF4-FFF2-40B4-BE49-F238E27FC236}">
              <a16:creationId xmlns:a16="http://schemas.microsoft.com/office/drawing/2014/main" id="{00000000-0008-0000-2000-00006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8" name="216 CuadroTexto">
          <a:extLst>
            <a:ext uri="{FF2B5EF4-FFF2-40B4-BE49-F238E27FC236}">
              <a16:creationId xmlns:a16="http://schemas.microsoft.com/office/drawing/2014/main" id="{00000000-0008-0000-2000-00006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9" name="217 CuadroTexto">
          <a:extLst>
            <a:ext uri="{FF2B5EF4-FFF2-40B4-BE49-F238E27FC236}">
              <a16:creationId xmlns:a16="http://schemas.microsoft.com/office/drawing/2014/main" id="{00000000-0008-0000-2000-00006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0" name="218 CuadroTexto">
          <a:extLst>
            <a:ext uri="{FF2B5EF4-FFF2-40B4-BE49-F238E27FC236}">
              <a16:creationId xmlns:a16="http://schemas.microsoft.com/office/drawing/2014/main" id="{00000000-0008-0000-2000-00006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1" name="219 CuadroTexto">
          <a:extLst>
            <a:ext uri="{FF2B5EF4-FFF2-40B4-BE49-F238E27FC236}">
              <a16:creationId xmlns:a16="http://schemas.microsoft.com/office/drawing/2014/main" id="{00000000-0008-0000-2000-00006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2" name="220 CuadroTexto">
          <a:extLst>
            <a:ext uri="{FF2B5EF4-FFF2-40B4-BE49-F238E27FC236}">
              <a16:creationId xmlns:a16="http://schemas.microsoft.com/office/drawing/2014/main" id="{00000000-0008-0000-2000-00006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3" name="221 CuadroTexto">
          <a:extLst>
            <a:ext uri="{FF2B5EF4-FFF2-40B4-BE49-F238E27FC236}">
              <a16:creationId xmlns:a16="http://schemas.microsoft.com/office/drawing/2014/main" id="{00000000-0008-0000-2000-00006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4" name="222 CuadroTexto">
          <a:extLst>
            <a:ext uri="{FF2B5EF4-FFF2-40B4-BE49-F238E27FC236}">
              <a16:creationId xmlns:a16="http://schemas.microsoft.com/office/drawing/2014/main" id="{00000000-0008-0000-2000-00006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5" name="223 CuadroTexto">
          <a:extLst>
            <a:ext uri="{FF2B5EF4-FFF2-40B4-BE49-F238E27FC236}">
              <a16:creationId xmlns:a16="http://schemas.microsoft.com/office/drawing/2014/main" id="{00000000-0008-0000-2000-00006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6" name="224 CuadroTexto">
          <a:extLst>
            <a:ext uri="{FF2B5EF4-FFF2-40B4-BE49-F238E27FC236}">
              <a16:creationId xmlns:a16="http://schemas.microsoft.com/office/drawing/2014/main" id="{00000000-0008-0000-2000-00006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7" name="225 CuadroTexto">
          <a:extLst>
            <a:ext uri="{FF2B5EF4-FFF2-40B4-BE49-F238E27FC236}">
              <a16:creationId xmlns:a16="http://schemas.microsoft.com/office/drawing/2014/main" id="{00000000-0008-0000-2000-00006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8" name="226 CuadroTexto">
          <a:extLst>
            <a:ext uri="{FF2B5EF4-FFF2-40B4-BE49-F238E27FC236}">
              <a16:creationId xmlns:a16="http://schemas.microsoft.com/office/drawing/2014/main" id="{00000000-0008-0000-2000-00006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9" name="227 CuadroTexto">
          <a:extLst>
            <a:ext uri="{FF2B5EF4-FFF2-40B4-BE49-F238E27FC236}">
              <a16:creationId xmlns:a16="http://schemas.microsoft.com/office/drawing/2014/main" id="{00000000-0008-0000-2000-00006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0" name="228 CuadroTexto">
          <a:extLst>
            <a:ext uri="{FF2B5EF4-FFF2-40B4-BE49-F238E27FC236}">
              <a16:creationId xmlns:a16="http://schemas.microsoft.com/office/drawing/2014/main" id="{00000000-0008-0000-2000-00006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1" name="229 CuadroTexto">
          <a:extLst>
            <a:ext uri="{FF2B5EF4-FFF2-40B4-BE49-F238E27FC236}">
              <a16:creationId xmlns:a16="http://schemas.microsoft.com/office/drawing/2014/main" id="{00000000-0008-0000-2000-00006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2" name="230 CuadroTexto">
          <a:extLst>
            <a:ext uri="{FF2B5EF4-FFF2-40B4-BE49-F238E27FC236}">
              <a16:creationId xmlns:a16="http://schemas.microsoft.com/office/drawing/2014/main" id="{00000000-0008-0000-2000-00007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3" name="231 CuadroTexto">
          <a:extLst>
            <a:ext uri="{FF2B5EF4-FFF2-40B4-BE49-F238E27FC236}">
              <a16:creationId xmlns:a16="http://schemas.microsoft.com/office/drawing/2014/main" id="{00000000-0008-0000-2000-00007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4" name="232 CuadroTexto">
          <a:extLst>
            <a:ext uri="{FF2B5EF4-FFF2-40B4-BE49-F238E27FC236}">
              <a16:creationId xmlns:a16="http://schemas.microsoft.com/office/drawing/2014/main" id="{00000000-0008-0000-2000-00007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5" name="233 CuadroTexto">
          <a:extLst>
            <a:ext uri="{FF2B5EF4-FFF2-40B4-BE49-F238E27FC236}">
              <a16:creationId xmlns:a16="http://schemas.microsoft.com/office/drawing/2014/main" id="{00000000-0008-0000-2000-00007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6" name="234 CuadroTexto">
          <a:extLst>
            <a:ext uri="{FF2B5EF4-FFF2-40B4-BE49-F238E27FC236}">
              <a16:creationId xmlns:a16="http://schemas.microsoft.com/office/drawing/2014/main" id="{00000000-0008-0000-2000-00007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7" name="235 CuadroTexto">
          <a:extLst>
            <a:ext uri="{FF2B5EF4-FFF2-40B4-BE49-F238E27FC236}">
              <a16:creationId xmlns:a16="http://schemas.microsoft.com/office/drawing/2014/main" id="{00000000-0008-0000-2000-00007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8" name="236 CuadroTexto">
          <a:extLst>
            <a:ext uri="{FF2B5EF4-FFF2-40B4-BE49-F238E27FC236}">
              <a16:creationId xmlns:a16="http://schemas.microsoft.com/office/drawing/2014/main" id="{00000000-0008-0000-2000-00007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9" name="237 CuadroTexto">
          <a:extLst>
            <a:ext uri="{FF2B5EF4-FFF2-40B4-BE49-F238E27FC236}">
              <a16:creationId xmlns:a16="http://schemas.microsoft.com/office/drawing/2014/main" id="{00000000-0008-0000-2000-00007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0" name="238 CuadroTexto">
          <a:extLst>
            <a:ext uri="{FF2B5EF4-FFF2-40B4-BE49-F238E27FC236}">
              <a16:creationId xmlns:a16="http://schemas.microsoft.com/office/drawing/2014/main" id="{00000000-0008-0000-2000-00007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1" name="239 CuadroTexto">
          <a:extLst>
            <a:ext uri="{FF2B5EF4-FFF2-40B4-BE49-F238E27FC236}">
              <a16:creationId xmlns:a16="http://schemas.microsoft.com/office/drawing/2014/main" id="{00000000-0008-0000-2000-00007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2" name="240 CuadroTexto">
          <a:extLst>
            <a:ext uri="{FF2B5EF4-FFF2-40B4-BE49-F238E27FC236}">
              <a16:creationId xmlns:a16="http://schemas.microsoft.com/office/drawing/2014/main" id="{00000000-0008-0000-2000-00007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3" name="241 CuadroTexto">
          <a:extLst>
            <a:ext uri="{FF2B5EF4-FFF2-40B4-BE49-F238E27FC236}">
              <a16:creationId xmlns:a16="http://schemas.microsoft.com/office/drawing/2014/main" id="{00000000-0008-0000-2000-00007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4" name="242 CuadroTexto">
          <a:extLst>
            <a:ext uri="{FF2B5EF4-FFF2-40B4-BE49-F238E27FC236}">
              <a16:creationId xmlns:a16="http://schemas.microsoft.com/office/drawing/2014/main" id="{00000000-0008-0000-2000-00007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5" name="243 CuadroTexto">
          <a:extLst>
            <a:ext uri="{FF2B5EF4-FFF2-40B4-BE49-F238E27FC236}">
              <a16:creationId xmlns:a16="http://schemas.microsoft.com/office/drawing/2014/main" id="{00000000-0008-0000-2000-00007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6" name="244 CuadroTexto">
          <a:extLst>
            <a:ext uri="{FF2B5EF4-FFF2-40B4-BE49-F238E27FC236}">
              <a16:creationId xmlns:a16="http://schemas.microsoft.com/office/drawing/2014/main" id="{00000000-0008-0000-2000-00007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7" name="245 CuadroTexto">
          <a:extLst>
            <a:ext uri="{FF2B5EF4-FFF2-40B4-BE49-F238E27FC236}">
              <a16:creationId xmlns:a16="http://schemas.microsoft.com/office/drawing/2014/main" id="{00000000-0008-0000-2000-00007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8" name="246 CuadroTexto">
          <a:extLst>
            <a:ext uri="{FF2B5EF4-FFF2-40B4-BE49-F238E27FC236}">
              <a16:creationId xmlns:a16="http://schemas.microsoft.com/office/drawing/2014/main" id="{00000000-0008-0000-2000-00008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9" name="247 CuadroTexto">
          <a:extLst>
            <a:ext uri="{FF2B5EF4-FFF2-40B4-BE49-F238E27FC236}">
              <a16:creationId xmlns:a16="http://schemas.microsoft.com/office/drawing/2014/main" id="{00000000-0008-0000-2000-00008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0" name="248 CuadroTexto">
          <a:extLst>
            <a:ext uri="{FF2B5EF4-FFF2-40B4-BE49-F238E27FC236}">
              <a16:creationId xmlns:a16="http://schemas.microsoft.com/office/drawing/2014/main" id="{00000000-0008-0000-2000-00008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1" name="249 CuadroTexto">
          <a:extLst>
            <a:ext uri="{FF2B5EF4-FFF2-40B4-BE49-F238E27FC236}">
              <a16:creationId xmlns:a16="http://schemas.microsoft.com/office/drawing/2014/main" id="{00000000-0008-0000-2000-00008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2" name="250 CuadroTexto">
          <a:extLst>
            <a:ext uri="{FF2B5EF4-FFF2-40B4-BE49-F238E27FC236}">
              <a16:creationId xmlns:a16="http://schemas.microsoft.com/office/drawing/2014/main" id="{00000000-0008-0000-2000-00008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3" name="251 CuadroTexto">
          <a:extLst>
            <a:ext uri="{FF2B5EF4-FFF2-40B4-BE49-F238E27FC236}">
              <a16:creationId xmlns:a16="http://schemas.microsoft.com/office/drawing/2014/main" id="{00000000-0008-0000-2000-00008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4" name="252 CuadroTexto">
          <a:extLst>
            <a:ext uri="{FF2B5EF4-FFF2-40B4-BE49-F238E27FC236}">
              <a16:creationId xmlns:a16="http://schemas.microsoft.com/office/drawing/2014/main" id="{00000000-0008-0000-2000-00008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5" name="253 CuadroTexto">
          <a:extLst>
            <a:ext uri="{FF2B5EF4-FFF2-40B4-BE49-F238E27FC236}">
              <a16:creationId xmlns:a16="http://schemas.microsoft.com/office/drawing/2014/main" id="{00000000-0008-0000-2000-00008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6" name="254 CuadroTexto">
          <a:extLst>
            <a:ext uri="{FF2B5EF4-FFF2-40B4-BE49-F238E27FC236}">
              <a16:creationId xmlns:a16="http://schemas.microsoft.com/office/drawing/2014/main" id="{00000000-0008-0000-2000-00008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7" name="255 CuadroTexto">
          <a:extLst>
            <a:ext uri="{FF2B5EF4-FFF2-40B4-BE49-F238E27FC236}">
              <a16:creationId xmlns:a16="http://schemas.microsoft.com/office/drawing/2014/main" id="{00000000-0008-0000-2000-00008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8" name="256 CuadroTexto">
          <a:extLst>
            <a:ext uri="{FF2B5EF4-FFF2-40B4-BE49-F238E27FC236}">
              <a16:creationId xmlns:a16="http://schemas.microsoft.com/office/drawing/2014/main" id="{00000000-0008-0000-2000-00008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9" name="257 CuadroTexto">
          <a:extLst>
            <a:ext uri="{FF2B5EF4-FFF2-40B4-BE49-F238E27FC236}">
              <a16:creationId xmlns:a16="http://schemas.microsoft.com/office/drawing/2014/main" id="{00000000-0008-0000-2000-00008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0" name="258 CuadroTexto">
          <a:extLst>
            <a:ext uri="{FF2B5EF4-FFF2-40B4-BE49-F238E27FC236}">
              <a16:creationId xmlns:a16="http://schemas.microsoft.com/office/drawing/2014/main" id="{00000000-0008-0000-2000-00008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1" name="259 CuadroTexto">
          <a:extLst>
            <a:ext uri="{FF2B5EF4-FFF2-40B4-BE49-F238E27FC236}">
              <a16:creationId xmlns:a16="http://schemas.microsoft.com/office/drawing/2014/main" id="{00000000-0008-0000-2000-00008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2" name="260 CuadroTexto">
          <a:extLst>
            <a:ext uri="{FF2B5EF4-FFF2-40B4-BE49-F238E27FC236}">
              <a16:creationId xmlns:a16="http://schemas.microsoft.com/office/drawing/2014/main" id="{00000000-0008-0000-2000-00008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3" name="261 CuadroTexto">
          <a:extLst>
            <a:ext uri="{FF2B5EF4-FFF2-40B4-BE49-F238E27FC236}">
              <a16:creationId xmlns:a16="http://schemas.microsoft.com/office/drawing/2014/main" id="{00000000-0008-0000-2000-00008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4" name="262 CuadroTexto">
          <a:extLst>
            <a:ext uri="{FF2B5EF4-FFF2-40B4-BE49-F238E27FC236}">
              <a16:creationId xmlns:a16="http://schemas.microsoft.com/office/drawing/2014/main" id="{00000000-0008-0000-2000-00009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5" name="263 CuadroTexto">
          <a:extLst>
            <a:ext uri="{FF2B5EF4-FFF2-40B4-BE49-F238E27FC236}">
              <a16:creationId xmlns:a16="http://schemas.microsoft.com/office/drawing/2014/main" id="{00000000-0008-0000-2000-00009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6" name="264 CuadroTexto">
          <a:extLst>
            <a:ext uri="{FF2B5EF4-FFF2-40B4-BE49-F238E27FC236}">
              <a16:creationId xmlns:a16="http://schemas.microsoft.com/office/drawing/2014/main" id="{00000000-0008-0000-2000-00009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7" name="265 CuadroTexto">
          <a:extLst>
            <a:ext uri="{FF2B5EF4-FFF2-40B4-BE49-F238E27FC236}">
              <a16:creationId xmlns:a16="http://schemas.microsoft.com/office/drawing/2014/main" id="{00000000-0008-0000-2000-00009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8" name="266 CuadroTexto">
          <a:extLst>
            <a:ext uri="{FF2B5EF4-FFF2-40B4-BE49-F238E27FC236}">
              <a16:creationId xmlns:a16="http://schemas.microsoft.com/office/drawing/2014/main" id="{00000000-0008-0000-2000-00009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9" name="267 CuadroTexto">
          <a:extLst>
            <a:ext uri="{FF2B5EF4-FFF2-40B4-BE49-F238E27FC236}">
              <a16:creationId xmlns:a16="http://schemas.microsoft.com/office/drawing/2014/main" id="{00000000-0008-0000-2000-00009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0" name="285 CuadroTexto">
          <a:extLst>
            <a:ext uri="{FF2B5EF4-FFF2-40B4-BE49-F238E27FC236}">
              <a16:creationId xmlns:a16="http://schemas.microsoft.com/office/drawing/2014/main" id="{00000000-0008-0000-2000-00009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1" name="286 CuadroTexto">
          <a:extLst>
            <a:ext uri="{FF2B5EF4-FFF2-40B4-BE49-F238E27FC236}">
              <a16:creationId xmlns:a16="http://schemas.microsoft.com/office/drawing/2014/main" id="{00000000-0008-0000-2000-00009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2" name="287 CuadroTexto">
          <a:extLst>
            <a:ext uri="{FF2B5EF4-FFF2-40B4-BE49-F238E27FC236}">
              <a16:creationId xmlns:a16="http://schemas.microsoft.com/office/drawing/2014/main" id="{00000000-0008-0000-2000-00009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3" name="288 CuadroTexto">
          <a:extLst>
            <a:ext uri="{FF2B5EF4-FFF2-40B4-BE49-F238E27FC236}">
              <a16:creationId xmlns:a16="http://schemas.microsoft.com/office/drawing/2014/main" id="{00000000-0008-0000-2000-00009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4" name="289 CuadroTexto">
          <a:extLst>
            <a:ext uri="{FF2B5EF4-FFF2-40B4-BE49-F238E27FC236}">
              <a16:creationId xmlns:a16="http://schemas.microsoft.com/office/drawing/2014/main" id="{00000000-0008-0000-2000-00009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5" name="290 CuadroTexto">
          <a:extLst>
            <a:ext uri="{FF2B5EF4-FFF2-40B4-BE49-F238E27FC236}">
              <a16:creationId xmlns:a16="http://schemas.microsoft.com/office/drawing/2014/main" id="{00000000-0008-0000-2000-00009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6" name="291 CuadroTexto">
          <a:extLst>
            <a:ext uri="{FF2B5EF4-FFF2-40B4-BE49-F238E27FC236}">
              <a16:creationId xmlns:a16="http://schemas.microsoft.com/office/drawing/2014/main" id="{00000000-0008-0000-2000-00009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7" name="292 CuadroTexto">
          <a:extLst>
            <a:ext uri="{FF2B5EF4-FFF2-40B4-BE49-F238E27FC236}">
              <a16:creationId xmlns:a16="http://schemas.microsoft.com/office/drawing/2014/main" id="{00000000-0008-0000-2000-00009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8" name="293 CuadroTexto">
          <a:extLst>
            <a:ext uri="{FF2B5EF4-FFF2-40B4-BE49-F238E27FC236}">
              <a16:creationId xmlns:a16="http://schemas.microsoft.com/office/drawing/2014/main" id="{00000000-0008-0000-2000-00009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9" name="294 CuadroTexto">
          <a:extLst>
            <a:ext uri="{FF2B5EF4-FFF2-40B4-BE49-F238E27FC236}">
              <a16:creationId xmlns:a16="http://schemas.microsoft.com/office/drawing/2014/main" id="{00000000-0008-0000-2000-00009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0" name="295 CuadroTexto">
          <a:extLst>
            <a:ext uri="{FF2B5EF4-FFF2-40B4-BE49-F238E27FC236}">
              <a16:creationId xmlns:a16="http://schemas.microsoft.com/office/drawing/2014/main" id="{00000000-0008-0000-2000-0000A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1" name="296 CuadroTexto">
          <a:extLst>
            <a:ext uri="{FF2B5EF4-FFF2-40B4-BE49-F238E27FC236}">
              <a16:creationId xmlns:a16="http://schemas.microsoft.com/office/drawing/2014/main" id="{00000000-0008-0000-2000-0000A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2" name="17 CuadroTexto">
          <a:extLst>
            <a:ext uri="{FF2B5EF4-FFF2-40B4-BE49-F238E27FC236}">
              <a16:creationId xmlns:a16="http://schemas.microsoft.com/office/drawing/2014/main" id="{00000000-0008-0000-2000-0000A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5283" name="90 CuadroTexto">
          <a:extLst>
            <a:ext uri="{FF2B5EF4-FFF2-40B4-BE49-F238E27FC236}">
              <a16:creationId xmlns:a16="http://schemas.microsoft.com/office/drawing/2014/main" id="{00000000-0008-0000-2000-0000A3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4" name="91 CuadroTexto">
          <a:extLst>
            <a:ext uri="{FF2B5EF4-FFF2-40B4-BE49-F238E27FC236}">
              <a16:creationId xmlns:a16="http://schemas.microsoft.com/office/drawing/2014/main" id="{00000000-0008-0000-2000-0000A4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5" name="92 CuadroTexto">
          <a:extLst>
            <a:ext uri="{FF2B5EF4-FFF2-40B4-BE49-F238E27FC236}">
              <a16:creationId xmlns:a16="http://schemas.microsoft.com/office/drawing/2014/main" id="{00000000-0008-0000-2000-0000A5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6" name="93 CuadroTexto">
          <a:extLst>
            <a:ext uri="{FF2B5EF4-FFF2-40B4-BE49-F238E27FC236}">
              <a16:creationId xmlns:a16="http://schemas.microsoft.com/office/drawing/2014/main" id="{00000000-0008-0000-2000-0000A6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7" name="94 CuadroTexto">
          <a:extLst>
            <a:ext uri="{FF2B5EF4-FFF2-40B4-BE49-F238E27FC236}">
              <a16:creationId xmlns:a16="http://schemas.microsoft.com/office/drawing/2014/main" id="{00000000-0008-0000-2000-0000A7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8" name="95 CuadroTexto">
          <a:extLst>
            <a:ext uri="{FF2B5EF4-FFF2-40B4-BE49-F238E27FC236}">
              <a16:creationId xmlns:a16="http://schemas.microsoft.com/office/drawing/2014/main" id="{00000000-0008-0000-2000-0000A8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9" name="96 CuadroTexto">
          <a:extLst>
            <a:ext uri="{FF2B5EF4-FFF2-40B4-BE49-F238E27FC236}">
              <a16:creationId xmlns:a16="http://schemas.microsoft.com/office/drawing/2014/main" id="{00000000-0008-0000-2000-0000A9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0" name="97 CuadroTexto">
          <a:extLst>
            <a:ext uri="{FF2B5EF4-FFF2-40B4-BE49-F238E27FC236}">
              <a16:creationId xmlns:a16="http://schemas.microsoft.com/office/drawing/2014/main" id="{00000000-0008-0000-2000-0000AA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1" name="98 CuadroTexto">
          <a:extLst>
            <a:ext uri="{FF2B5EF4-FFF2-40B4-BE49-F238E27FC236}">
              <a16:creationId xmlns:a16="http://schemas.microsoft.com/office/drawing/2014/main" id="{00000000-0008-0000-2000-0000AB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2" name="99 CuadroTexto">
          <a:extLst>
            <a:ext uri="{FF2B5EF4-FFF2-40B4-BE49-F238E27FC236}">
              <a16:creationId xmlns:a16="http://schemas.microsoft.com/office/drawing/2014/main" id="{00000000-0008-0000-2000-0000AC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3" name="100 CuadroTexto">
          <a:extLst>
            <a:ext uri="{FF2B5EF4-FFF2-40B4-BE49-F238E27FC236}">
              <a16:creationId xmlns:a16="http://schemas.microsoft.com/office/drawing/2014/main" id="{00000000-0008-0000-2000-0000AD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4" name="101 CuadroTexto">
          <a:extLst>
            <a:ext uri="{FF2B5EF4-FFF2-40B4-BE49-F238E27FC236}">
              <a16:creationId xmlns:a16="http://schemas.microsoft.com/office/drawing/2014/main" id="{00000000-0008-0000-2000-0000AE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5295" name="118 CuadroTexto">
          <a:extLst>
            <a:ext uri="{FF2B5EF4-FFF2-40B4-BE49-F238E27FC236}">
              <a16:creationId xmlns:a16="http://schemas.microsoft.com/office/drawing/2014/main" id="{00000000-0008-0000-2000-0000A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6" name="119 CuadroTexto">
          <a:extLst>
            <a:ext uri="{FF2B5EF4-FFF2-40B4-BE49-F238E27FC236}">
              <a16:creationId xmlns:a16="http://schemas.microsoft.com/office/drawing/2014/main" id="{00000000-0008-0000-2000-0000B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7" name="120 CuadroTexto">
          <a:extLst>
            <a:ext uri="{FF2B5EF4-FFF2-40B4-BE49-F238E27FC236}">
              <a16:creationId xmlns:a16="http://schemas.microsoft.com/office/drawing/2014/main" id="{00000000-0008-0000-2000-0000B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8" name="121 CuadroTexto">
          <a:extLst>
            <a:ext uri="{FF2B5EF4-FFF2-40B4-BE49-F238E27FC236}">
              <a16:creationId xmlns:a16="http://schemas.microsoft.com/office/drawing/2014/main" id="{00000000-0008-0000-2000-0000B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9" name="122 CuadroTexto">
          <a:extLst>
            <a:ext uri="{FF2B5EF4-FFF2-40B4-BE49-F238E27FC236}">
              <a16:creationId xmlns:a16="http://schemas.microsoft.com/office/drawing/2014/main" id="{00000000-0008-0000-2000-0000B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0" name="123 CuadroTexto">
          <a:extLst>
            <a:ext uri="{FF2B5EF4-FFF2-40B4-BE49-F238E27FC236}">
              <a16:creationId xmlns:a16="http://schemas.microsoft.com/office/drawing/2014/main" id="{00000000-0008-0000-2000-0000B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1" name="124 CuadroTexto">
          <a:extLst>
            <a:ext uri="{FF2B5EF4-FFF2-40B4-BE49-F238E27FC236}">
              <a16:creationId xmlns:a16="http://schemas.microsoft.com/office/drawing/2014/main" id="{00000000-0008-0000-2000-0000B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2" name="125 CuadroTexto">
          <a:extLst>
            <a:ext uri="{FF2B5EF4-FFF2-40B4-BE49-F238E27FC236}">
              <a16:creationId xmlns:a16="http://schemas.microsoft.com/office/drawing/2014/main" id="{00000000-0008-0000-2000-0000B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3" name="143 CuadroTexto">
          <a:extLst>
            <a:ext uri="{FF2B5EF4-FFF2-40B4-BE49-F238E27FC236}">
              <a16:creationId xmlns:a16="http://schemas.microsoft.com/office/drawing/2014/main" id="{00000000-0008-0000-2000-0000B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4" name="144 CuadroTexto">
          <a:extLst>
            <a:ext uri="{FF2B5EF4-FFF2-40B4-BE49-F238E27FC236}">
              <a16:creationId xmlns:a16="http://schemas.microsoft.com/office/drawing/2014/main" id="{00000000-0008-0000-2000-0000B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5" name="145 CuadroTexto">
          <a:extLst>
            <a:ext uri="{FF2B5EF4-FFF2-40B4-BE49-F238E27FC236}">
              <a16:creationId xmlns:a16="http://schemas.microsoft.com/office/drawing/2014/main" id="{00000000-0008-0000-2000-0000B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6" name="146 CuadroTexto">
          <a:extLst>
            <a:ext uri="{FF2B5EF4-FFF2-40B4-BE49-F238E27FC236}">
              <a16:creationId xmlns:a16="http://schemas.microsoft.com/office/drawing/2014/main" id="{00000000-0008-0000-2000-0000B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7" name="147 CuadroTexto">
          <a:extLst>
            <a:ext uri="{FF2B5EF4-FFF2-40B4-BE49-F238E27FC236}">
              <a16:creationId xmlns:a16="http://schemas.microsoft.com/office/drawing/2014/main" id="{00000000-0008-0000-2000-0000B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8" name="148 CuadroTexto">
          <a:extLst>
            <a:ext uri="{FF2B5EF4-FFF2-40B4-BE49-F238E27FC236}">
              <a16:creationId xmlns:a16="http://schemas.microsoft.com/office/drawing/2014/main" id="{00000000-0008-0000-2000-0000B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9" name="149 CuadroTexto">
          <a:extLst>
            <a:ext uri="{FF2B5EF4-FFF2-40B4-BE49-F238E27FC236}">
              <a16:creationId xmlns:a16="http://schemas.microsoft.com/office/drawing/2014/main" id="{00000000-0008-0000-2000-0000B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0" name="150 CuadroTexto">
          <a:extLst>
            <a:ext uri="{FF2B5EF4-FFF2-40B4-BE49-F238E27FC236}">
              <a16:creationId xmlns:a16="http://schemas.microsoft.com/office/drawing/2014/main" id="{00000000-0008-0000-2000-0000B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1" name="151 CuadroTexto">
          <a:extLst>
            <a:ext uri="{FF2B5EF4-FFF2-40B4-BE49-F238E27FC236}">
              <a16:creationId xmlns:a16="http://schemas.microsoft.com/office/drawing/2014/main" id="{00000000-0008-0000-2000-0000B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2" name="152 CuadroTexto">
          <a:extLst>
            <a:ext uri="{FF2B5EF4-FFF2-40B4-BE49-F238E27FC236}">
              <a16:creationId xmlns:a16="http://schemas.microsoft.com/office/drawing/2014/main" id="{00000000-0008-0000-2000-0000C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3" name="153 CuadroTexto">
          <a:extLst>
            <a:ext uri="{FF2B5EF4-FFF2-40B4-BE49-F238E27FC236}">
              <a16:creationId xmlns:a16="http://schemas.microsoft.com/office/drawing/2014/main" id="{00000000-0008-0000-2000-0000C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4" name="154 CuadroTexto">
          <a:extLst>
            <a:ext uri="{FF2B5EF4-FFF2-40B4-BE49-F238E27FC236}">
              <a16:creationId xmlns:a16="http://schemas.microsoft.com/office/drawing/2014/main" id="{00000000-0008-0000-2000-0000C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5" name="155 CuadroTexto">
          <a:extLst>
            <a:ext uri="{FF2B5EF4-FFF2-40B4-BE49-F238E27FC236}">
              <a16:creationId xmlns:a16="http://schemas.microsoft.com/office/drawing/2014/main" id="{00000000-0008-0000-2000-0000C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6" name="156 CuadroTexto">
          <a:extLst>
            <a:ext uri="{FF2B5EF4-FFF2-40B4-BE49-F238E27FC236}">
              <a16:creationId xmlns:a16="http://schemas.microsoft.com/office/drawing/2014/main" id="{00000000-0008-0000-2000-0000C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7" name="157 CuadroTexto">
          <a:extLst>
            <a:ext uri="{FF2B5EF4-FFF2-40B4-BE49-F238E27FC236}">
              <a16:creationId xmlns:a16="http://schemas.microsoft.com/office/drawing/2014/main" id="{00000000-0008-0000-2000-0000C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8" name="158 CuadroTexto">
          <a:extLst>
            <a:ext uri="{FF2B5EF4-FFF2-40B4-BE49-F238E27FC236}">
              <a16:creationId xmlns:a16="http://schemas.microsoft.com/office/drawing/2014/main" id="{00000000-0008-0000-2000-0000C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9" name="159 CuadroTexto">
          <a:extLst>
            <a:ext uri="{FF2B5EF4-FFF2-40B4-BE49-F238E27FC236}">
              <a16:creationId xmlns:a16="http://schemas.microsoft.com/office/drawing/2014/main" id="{00000000-0008-0000-2000-0000C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0" name="160 CuadroTexto">
          <a:extLst>
            <a:ext uri="{FF2B5EF4-FFF2-40B4-BE49-F238E27FC236}">
              <a16:creationId xmlns:a16="http://schemas.microsoft.com/office/drawing/2014/main" id="{00000000-0008-0000-2000-0000C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1" name="161 CuadroTexto">
          <a:extLst>
            <a:ext uri="{FF2B5EF4-FFF2-40B4-BE49-F238E27FC236}">
              <a16:creationId xmlns:a16="http://schemas.microsoft.com/office/drawing/2014/main" id="{00000000-0008-0000-2000-0000C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2" name="162 CuadroTexto">
          <a:extLst>
            <a:ext uri="{FF2B5EF4-FFF2-40B4-BE49-F238E27FC236}">
              <a16:creationId xmlns:a16="http://schemas.microsoft.com/office/drawing/2014/main" id="{00000000-0008-0000-2000-0000C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3" name="163 CuadroTexto">
          <a:extLst>
            <a:ext uri="{FF2B5EF4-FFF2-40B4-BE49-F238E27FC236}">
              <a16:creationId xmlns:a16="http://schemas.microsoft.com/office/drawing/2014/main" id="{00000000-0008-0000-2000-0000C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4" name="164 CuadroTexto">
          <a:extLst>
            <a:ext uri="{FF2B5EF4-FFF2-40B4-BE49-F238E27FC236}">
              <a16:creationId xmlns:a16="http://schemas.microsoft.com/office/drawing/2014/main" id="{00000000-0008-0000-2000-0000C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5" name="165 CuadroTexto">
          <a:extLst>
            <a:ext uri="{FF2B5EF4-FFF2-40B4-BE49-F238E27FC236}">
              <a16:creationId xmlns:a16="http://schemas.microsoft.com/office/drawing/2014/main" id="{00000000-0008-0000-2000-0000C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6" name="166 CuadroTexto">
          <a:extLst>
            <a:ext uri="{FF2B5EF4-FFF2-40B4-BE49-F238E27FC236}">
              <a16:creationId xmlns:a16="http://schemas.microsoft.com/office/drawing/2014/main" id="{00000000-0008-0000-2000-0000C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7" name="167 CuadroTexto">
          <a:extLst>
            <a:ext uri="{FF2B5EF4-FFF2-40B4-BE49-F238E27FC236}">
              <a16:creationId xmlns:a16="http://schemas.microsoft.com/office/drawing/2014/main" id="{00000000-0008-0000-2000-0000C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8" name="168 CuadroTexto">
          <a:extLst>
            <a:ext uri="{FF2B5EF4-FFF2-40B4-BE49-F238E27FC236}">
              <a16:creationId xmlns:a16="http://schemas.microsoft.com/office/drawing/2014/main" id="{00000000-0008-0000-2000-0000D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9" name="169 CuadroTexto">
          <a:extLst>
            <a:ext uri="{FF2B5EF4-FFF2-40B4-BE49-F238E27FC236}">
              <a16:creationId xmlns:a16="http://schemas.microsoft.com/office/drawing/2014/main" id="{00000000-0008-0000-2000-0000D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0" name="170 CuadroTexto">
          <a:extLst>
            <a:ext uri="{FF2B5EF4-FFF2-40B4-BE49-F238E27FC236}">
              <a16:creationId xmlns:a16="http://schemas.microsoft.com/office/drawing/2014/main" id="{00000000-0008-0000-2000-0000D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1" name="171 CuadroTexto">
          <a:extLst>
            <a:ext uri="{FF2B5EF4-FFF2-40B4-BE49-F238E27FC236}">
              <a16:creationId xmlns:a16="http://schemas.microsoft.com/office/drawing/2014/main" id="{00000000-0008-0000-2000-0000D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2" name="172 CuadroTexto">
          <a:extLst>
            <a:ext uri="{FF2B5EF4-FFF2-40B4-BE49-F238E27FC236}">
              <a16:creationId xmlns:a16="http://schemas.microsoft.com/office/drawing/2014/main" id="{00000000-0008-0000-2000-0000D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3" name="173 CuadroTexto">
          <a:extLst>
            <a:ext uri="{FF2B5EF4-FFF2-40B4-BE49-F238E27FC236}">
              <a16:creationId xmlns:a16="http://schemas.microsoft.com/office/drawing/2014/main" id="{00000000-0008-0000-2000-0000D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4" name="174 CuadroTexto">
          <a:extLst>
            <a:ext uri="{FF2B5EF4-FFF2-40B4-BE49-F238E27FC236}">
              <a16:creationId xmlns:a16="http://schemas.microsoft.com/office/drawing/2014/main" id="{00000000-0008-0000-2000-0000D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5" name="175 CuadroTexto">
          <a:extLst>
            <a:ext uri="{FF2B5EF4-FFF2-40B4-BE49-F238E27FC236}">
              <a16:creationId xmlns:a16="http://schemas.microsoft.com/office/drawing/2014/main" id="{00000000-0008-0000-2000-0000D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6" name="176 CuadroTexto">
          <a:extLst>
            <a:ext uri="{FF2B5EF4-FFF2-40B4-BE49-F238E27FC236}">
              <a16:creationId xmlns:a16="http://schemas.microsoft.com/office/drawing/2014/main" id="{00000000-0008-0000-2000-0000D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7" name="177 CuadroTexto">
          <a:extLst>
            <a:ext uri="{FF2B5EF4-FFF2-40B4-BE49-F238E27FC236}">
              <a16:creationId xmlns:a16="http://schemas.microsoft.com/office/drawing/2014/main" id="{00000000-0008-0000-2000-0000D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8" name="178 CuadroTexto">
          <a:extLst>
            <a:ext uri="{FF2B5EF4-FFF2-40B4-BE49-F238E27FC236}">
              <a16:creationId xmlns:a16="http://schemas.microsoft.com/office/drawing/2014/main" id="{00000000-0008-0000-2000-0000D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9" name="179 CuadroTexto">
          <a:extLst>
            <a:ext uri="{FF2B5EF4-FFF2-40B4-BE49-F238E27FC236}">
              <a16:creationId xmlns:a16="http://schemas.microsoft.com/office/drawing/2014/main" id="{00000000-0008-0000-2000-0000D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0" name="180 CuadroTexto">
          <a:extLst>
            <a:ext uri="{FF2B5EF4-FFF2-40B4-BE49-F238E27FC236}">
              <a16:creationId xmlns:a16="http://schemas.microsoft.com/office/drawing/2014/main" id="{00000000-0008-0000-2000-0000D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1" name="181 CuadroTexto">
          <a:extLst>
            <a:ext uri="{FF2B5EF4-FFF2-40B4-BE49-F238E27FC236}">
              <a16:creationId xmlns:a16="http://schemas.microsoft.com/office/drawing/2014/main" id="{00000000-0008-0000-2000-0000D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2" name="182 CuadroTexto">
          <a:extLst>
            <a:ext uri="{FF2B5EF4-FFF2-40B4-BE49-F238E27FC236}">
              <a16:creationId xmlns:a16="http://schemas.microsoft.com/office/drawing/2014/main" id="{00000000-0008-0000-2000-0000D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3" name="183 CuadroTexto">
          <a:extLst>
            <a:ext uri="{FF2B5EF4-FFF2-40B4-BE49-F238E27FC236}">
              <a16:creationId xmlns:a16="http://schemas.microsoft.com/office/drawing/2014/main" id="{00000000-0008-0000-2000-0000D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4" name="184 CuadroTexto">
          <a:extLst>
            <a:ext uri="{FF2B5EF4-FFF2-40B4-BE49-F238E27FC236}">
              <a16:creationId xmlns:a16="http://schemas.microsoft.com/office/drawing/2014/main" id="{00000000-0008-0000-2000-0000E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5" name="185 CuadroTexto">
          <a:extLst>
            <a:ext uri="{FF2B5EF4-FFF2-40B4-BE49-F238E27FC236}">
              <a16:creationId xmlns:a16="http://schemas.microsoft.com/office/drawing/2014/main" id="{00000000-0008-0000-2000-0000E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6" name="186 CuadroTexto">
          <a:extLst>
            <a:ext uri="{FF2B5EF4-FFF2-40B4-BE49-F238E27FC236}">
              <a16:creationId xmlns:a16="http://schemas.microsoft.com/office/drawing/2014/main" id="{00000000-0008-0000-2000-0000E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7" name="187 CuadroTexto">
          <a:extLst>
            <a:ext uri="{FF2B5EF4-FFF2-40B4-BE49-F238E27FC236}">
              <a16:creationId xmlns:a16="http://schemas.microsoft.com/office/drawing/2014/main" id="{00000000-0008-0000-2000-0000E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8" name="188 CuadroTexto">
          <a:extLst>
            <a:ext uri="{FF2B5EF4-FFF2-40B4-BE49-F238E27FC236}">
              <a16:creationId xmlns:a16="http://schemas.microsoft.com/office/drawing/2014/main" id="{00000000-0008-0000-2000-0000E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9" name="189 CuadroTexto">
          <a:extLst>
            <a:ext uri="{FF2B5EF4-FFF2-40B4-BE49-F238E27FC236}">
              <a16:creationId xmlns:a16="http://schemas.microsoft.com/office/drawing/2014/main" id="{00000000-0008-0000-2000-0000E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0" name="190 CuadroTexto">
          <a:extLst>
            <a:ext uri="{FF2B5EF4-FFF2-40B4-BE49-F238E27FC236}">
              <a16:creationId xmlns:a16="http://schemas.microsoft.com/office/drawing/2014/main" id="{00000000-0008-0000-2000-0000E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1" name="191 CuadroTexto">
          <a:extLst>
            <a:ext uri="{FF2B5EF4-FFF2-40B4-BE49-F238E27FC236}">
              <a16:creationId xmlns:a16="http://schemas.microsoft.com/office/drawing/2014/main" id="{00000000-0008-0000-2000-0000E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2" name="192 CuadroTexto">
          <a:extLst>
            <a:ext uri="{FF2B5EF4-FFF2-40B4-BE49-F238E27FC236}">
              <a16:creationId xmlns:a16="http://schemas.microsoft.com/office/drawing/2014/main" id="{00000000-0008-0000-2000-0000E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3" name="193 CuadroTexto">
          <a:extLst>
            <a:ext uri="{FF2B5EF4-FFF2-40B4-BE49-F238E27FC236}">
              <a16:creationId xmlns:a16="http://schemas.microsoft.com/office/drawing/2014/main" id="{00000000-0008-0000-2000-0000E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4" name="194 CuadroTexto">
          <a:extLst>
            <a:ext uri="{FF2B5EF4-FFF2-40B4-BE49-F238E27FC236}">
              <a16:creationId xmlns:a16="http://schemas.microsoft.com/office/drawing/2014/main" id="{00000000-0008-0000-2000-0000E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5" name="195 CuadroTexto">
          <a:extLst>
            <a:ext uri="{FF2B5EF4-FFF2-40B4-BE49-F238E27FC236}">
              <a16:creationId xmlns:a16="http://schemas.microsoft.com/office/drawing/2014/main" id="{00000000-0008-0000-2000-0000E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6" name="196 CuadroTexto">
          <a:extLst>
            <a:ext uri="{FF2B5EF4-FFF2-40B4-BE49-F238E27FC236}">
              <a16:creationId xmlns:a16="http://schemas.microsoft.com/office/drawing/2014/main" id="{00000000-0008-0000-2000-0000E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7" name="197 CuadroTexto">
          <a:extLst>
            <a:ext uri="{FF2B5EF4-FFF2-40B4-BE49-F238E27FC236}">
              <a16:creationId xmlns:a16="http://schemas.microsoft.com/office/drawing/2014/main" id="{00000000-0008-0000-2000-0000E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8" name="198 CuadroTexto">
          <a:extLst>
            <a:ext uri="{FF2B5EF4-FFF2-40B4-BE49-F238E27FC236}">
              <a16:creationId xmlns:a16="http://schemas.microsoft.com/office/drawing/2014/main" id="{00000000-0008-0000-2000-0000E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9" name="199 CuadroTexto">
          <a:extLst>
            <a:ext uri="{FF2B5EF4-FFF2-40B4-BE49-F238E27FC236}">
              <a16:creationId xmlns:a16="http://schemas.microsoft.com/office/drawing/2014/main" id="{00000000-0008-0000-2000-0000E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0" name="200 CuadroTexto">
          <a:extLst>
            <a:ext uri="{FF2B5EF4-FFF2-40B4-BE49-F238E27FC236}">
              <a16:creationId xmlns:a16="http://schemas.microsoft.com/office/drawing/2014/main" id="{00000000-0008-0000-2000-0000F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1" name="201 CuadroTexto">
          <a:extLst>
            <a:ext uri="{FF2B5EF4-FFF2-40B4-BE49-F238E27FC236}">
              <a16:creationId xmlns:a16="http://schemas.microsoft.com/office/drawing/2014/main" id="{00000000-0008-0000-2000-0000F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2" name="202 CuadroTexto">
          <a:extLst>
            <a:ext uri="{FF2B5EF4-FFF2-40B4-BE49-F238E27FC236}">
              <a16:creationId xmlns:a16="http://schemas.microsoft.com/office/drawing/2014/main" id="{00000000-0008-0000-2000-0000F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3" name="203 CuadroTexto">
          <a:extLst>
            <a:ext uri="{FF2B5EF4-FFF2-40B4-BE49-F238E27FC236}">
              <a16:creationId xmlns:a16="http://schemas.microsoft.com/office/drawing/2014/main" id="{00000000-0008-0000-2000-0000F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4" name="204 CuadroTexto">
          <a:extLst>
            <a:ext uri="{FF2B5EF4-FFF2-40B4-BE49-F238E27FC236}">
              <a16:creationId xmlns:a16="http://schemas.microsoft.com/office/drawing/2014/main" id="{00000000-0008-0000-2000-0000F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5" name="205 CuadroTexto">
          <a:extLst>
            <a:ext uri="{FF2B5EF4-FFF2-40B4-BE49-F238E27FC236}">
              <a16:creationId xmlns:a16="http://schemas.microsoft.com/office/drawing/2014/main" id="{00000000-0008-0000-2000-0000F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6" name="206 CuadroTexto">
          <a:extLst>
            <a:ext uri="{FF2B5EF4-FFF2-40B4-BE49-F238E27FC236}">
              <a16:creationId xmlns:a16="http://schemas.microsoft.com/office/drawing/2014/main" id="{00000000-0008-0000-2000-0000F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7" name="207 CuadroTexto">
          <a:extLst>
            <a:ext uri="{FF2B5EF4-FFF2-40B4-BE49-F238E27FC236}">
              <a16:creationId xmlns:a16="http://schemas.microsoft.com/office/drawing/2014/main" id="{00000000-0008-0000-2000-0000F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8" name="208 CuadroTexto">
          <a:extLst>
            <a:ext uri="{FF2B5EF4-FFF2-40B4-BE49-F238E27FC236}">
              <a16:creationId xmlns:a16="http://schemas.microsoft.com/office/drawing/2014/main" id="{00000000-0008-0000-2000-0000F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9" name="209 CuadroTexto">
          <a:extLst>
            <a:ext uri="{FF2B5EF4-FFF2-40B4-BE49-F238E27FC236}">
              <a16:creationId xmlns:a16="http://schemas.microsoft.com/office/drawing/2014/main" id="{00000000-0008-0000-2000-0000F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0" name="210 CuadroTexto">
          <a:extLst>
            <a:ext uri="{FF2B5EF4-FFF2-40B4-BE49-F238E27FC236}">
              <a16:creationId xmlns:a16="http://schemas.microsoft.com/office/drawing/2014/main" id="{00000000-0008-0000-2000-0000F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1" name="211 CuadroTexto">
          <a:extLst>
            <a:ext uri="{FF2B5EF4-FFF2-40B4-BE49-F238E27FC236}">
              <a16:creationId xmlns:a16="http://schemas.microsoft.com/office/drawing/2014/main" id="{00000000-0008-0000-2000-0000F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2" name="212 CuadroTexto">
          <a:extLst>
            <a:ext uri="{FF2B5EF4-FFF2-40B4-BE49-F238E27FC236}">
              <a16:creationId xmlns:a16="http://schemas.microsoft.com/office/drawing/2014/main" id="{00000000-0008-0000-2000-0000F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3" name="213 CuadroTexto">
          <a:extLst>
            <a:ext uri="{FF2B5EF4-FFF2-40B4-BE49-F238E27FC236}">
              <a16:creationId xmlns:a16="http://schemas.microsoft.com/office/drawing/2014/main" id="{00000000-0008-0000-2000-0000F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4" name="214 CuadroTexto">
          <a:extLst>
            <a:ext uri="{FF2B5EF4-FFF2-40B4-BE49-F238E27FC236}">
              <a16:creationId xmlns:a16="http://schemas.microsoft.com/office/drawing/2014/main" id="{00000000-0008-0000-2000-0000F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5" name="215 CuadroTexto">
          <a:extLst>
            <a:ext uri="{FF2B5EF4-FFF2-40B4-BE49-F238E27FC236}">
              <a16:creationId xmlns:a16="http://schemas.microsoft.com/office/drawing/2014/main" id="{00000000-0008-0000-2000-0000F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6" name="216 CuadroTexto">
          <a:extLst>
            <a:ext uri="{FF2B5EF4-FFF2-40B4-BE49-F238E27FC236}">
              <a16:creationId xmlns:a16="http://schemas.microsoft.com/office/drawing/2014/main" id="{00000000-0008-0000-2000-00000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7" name="217 CuadroTexto">
          <a:extLst>
            <a:ext uri="{FF2B5EF4-FFF2-40B4-BE49-F238E27FC236}">
              <a16:creationId xmlns:a16="http://schemas.microsoft.com/office/drawing/2014/main" id="{00000000-0008-0000-2000-00000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8" name="218 CuadroTexto">
          <a:extLst>
            <a:ext uri="{FF2B5EF4-FFF2-40B4-BE49-F238E27FC236}">
              <a16:creationId xmlns:a16="http://schemas.microsoft.com/office/drawing/2014/main" id="{00000000-0008-0000-2000-00000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9" name="219 CuadroTexto">
          <a:extLst>
            <a:ext uri="{FF2B5EF4-FFF2-40B4-BE49-F238E27FC236}">
              <a16:creationId xmlns:a16="http://schemas.microsoft.com/office/drawing/2014/main" id="{00000000-0008-0000-2000-00000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0" name="220 CuadroTexto">
          <a:extLst>
            <a:ext uri="{FF2B5EF4-FFF2-40B4-BE49-F238E27FC236}">
              <a16:creationId xmlns:a16="http://schemas.microsoft.com/office/drawing/2014/main" id="{00000000-0008-0000-2000-00000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1" name="221 CuadroTexto">
          <a:extLst>
            <a:ext uri="{FF2B5EF4-FFF2-40B4-BE49-F238E27FC236}">
              <a16:creationId xmlns:a16="http://schemas.microsoft.com/office/drawing/2014/main" id="{00000000-0008-0000-2000-00000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2" name="222 CuadroTexto">
          <a:extLst>
            <a:ext uri="{FF2B5EF4-FFF2-40B4-BE49-F238E27FC236}">
              <a16:creationId xmlns:a16="http://schemas.microsoft.com/office/drawing/2014/main" id="{00000000-0008-0000-2000-00000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3" name="223 CuadroTexto">
          <a:extLst>
            <a:ext uri="{FF2B5EF4-FFF2-40B4-BE49-F238E27FC236}">
              <a16:creationId xmlns:a16="http://schemas.microsoft.com/office/drawing/2014/main" id="{00000000-0008-0000-2000-00000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4" name="224 CuadroTexto">
          <a:extLst>
            <a:ext uri="{FF2B5EF4-FFF2-40B4-BE49-F238E27FC236}">
              <a16:creationId xmlns:a16="http://schemas.microsoft.com/office/drawing/2014/main" id="{00000000-0008-0000-2000-00000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5" name="225 CuadroTexto">
          <a:extLst>
            <a:ext uri="{FF2B5EF4-FFF2-40B4-BE49-F238E27FC236}">
              <a16:creationId xmlns:a16="http://schemas.microsoft.com/office/drawing/2014/main" id="{00000000-0008-0000-2000-00000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6" name="226 CuadroTexto">
          <a:extLst>
            <a:ext uri="{FF2B5EF4-FFF2-40B4-BE49-F238E27FC236}">
              <a16:creationId xmlns:a16="http://schemas.microsoft.com/office/drawing/2014/main" id="{00000000-0008-0000-2000-00000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7" name="227 CuadroTexto">
          <a:extLst>
            <a:ext uri="{FF2B5EF4-FFF2-40B4-BE49-F238E27FC236}">
              <a16:creationId xmlns:a16="http://schemas.microsoft.com/office/drawing/2014/main" id="{00000000-0008-0000-2000-00000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8" name="228 CuadroTexto">
          <a:extLst>
            <a:ext uri="{FF2B5EF4-FFF2-40B4-BE49-F238E27FC236}">
              <a16:creationId xmlns:a16="http://schemas.microsoft.com/office/drawing/2014/main" id="{00000000-0008-0000-2000-00000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9" name="229 CuadroTexto">
          <a:extLst>
            <a:ext uri="{FF2B5EF4-FFF2-40B4-BE49-F238E27FC236}">
              <a16:creationId xmlns:a16="http://schemas.microsoft.com/office/drawing/2014/main" id="{00000000-0008-0000-2000-00000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0" name="230 CuadroTexto">
          <a:extLst>
            <a:ext uri="{FF2B5EF4-FFF2-40B4-BE49-F238E27FC236}">
              <a16:creationId xmlns:a16="http://schemas.microsoft.com/office/drawing/2014/main" id="{00000000-0008-0000-2000-00000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1" name="231 CuadroTexto">
          <a:extLst>
            <a:ext uri="{FF2B5EF4-FFF2-40B4-BE49-F238E27FC236}">
              <a16:creationId xmlns:a16="http://schemas.microsoft.com/office/drawing/2014/main" id="{00000000-0008-0000-2000-00000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2" name="232 CuadroTexto">
          <a:extLst>
            <a:ext uri="{FF2B5EF4-FFF2-40B4-BE49-F238E27FC236}">
              <a16:creationId xmlns:a16="http://schemas.microsoft.com/office/drawing/2014/main" id="{00000000-0008-0000-2000-00001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3" name="233 CuadroTexto">
          <a:extLst>
            <a:ext uri="{FF2B5EF4-FFF2-40B4-BE49-F238E27FC236}">
              <a16:creationId xmlns:a16="http://schemas.microsoft.com/office/drawing/2014/main" id="{00000000-0008-0000-2000-00001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4" name="234 CuadroTexto">
          <a:extLst>
            <a:ext uri="{FF2B5EF4-FFF2-40B4-BE49-F238E27FC236}">
              <a16:creationId xmlns:a16="http://schemas.microsoft.com/office/drawing/2014/main" id="{00000000-0008-0000-2000-00001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5" name="235 CuadroTexto">
          <a:extLst>
            <a:ext uri="{FF2B5EF4-FFF2-40B4-BE49-F238E27FC236}">
              <a16:creationId xmlns:a16="http://schemas.microsoft.com/office/drawing/2014/main" id="{00000000-0008-0000-2000-00001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6" name="236 CuadroTexto">
          <a:extLst>
            <a:ext uri="{FF2B5EF4-FFF2-40B4-BE49-F238E27FC236}">
              <a16:creationId xmlns:a16="http://schemas.microsoft.com/office/drawing/2014/main" id="{00000000-0008-0000-2000-00001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7" name="237 CuadroTexto">
          <a:extLst>
            <a:ext uri="{FF2B5EF4-FFF2-40B4-BE49-F238E27FC236}">
              <a16:creationId xmlns:a16="http://schemas.microsoft.com/office/drawing/2014/main" id="{00000000-0008-0000-2000-00001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8" name="238 CuadroTexto">
          <a:extLst>
            <a:ext uri="{FF2B5EF4-FFF2-40B4-BE49-F238E27FC236}">
              <a16:creationId xmlns:a16="http://schemas.microsoft.com/office/drawing/2014/main" id="{00000000-0008-0000-2000-00001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9" name="239 CuadroTexto">
          <a:extLst>
            <a:ext uri="{FF2B5EF4-FFF2-40B4-BE49-F238E27FC236}">
              <a16:creationId xmlns:a16="http://schemas.microsoft.com/office/drawing/2014/main" id="{00000000-0008-0000-2000-00001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0" name="240 CuadroTexto">
          <a:extLst>
            <a:ext uri="{FF2B5EF4-FFF2-40B4-BE49-F238E27FC236}">
              <a16:creationId xmlns:a16="http://schemas.microsoft.com/office/drawing/2014/main" id="{00000000-0008-0000-2000-00001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1" name="241 CuadroTexto">
          <a:extLst>
            <a:ext uri="{FF2B5EF4-FFF2-40B4-BE49-F238E27FC236}">
              <a16:creationId xmlns:a16="http://schemas.microsoft.com/office/drawing/2014/main" id="{00000000-0008-0000-2000-00001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2" name="242 CuadroTexto">
          <a:extLst>
            <a:ext uri="{FF2B5EF4-FFF2-40B4-BE49-F238E27FC236}">
              <a16:creationId xmlns:a16="http://schemas.microsoft.com/office/drawing/2014/main" id="{00000000-0008-0000-2000-00001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3" name="243 CuadroTexto">
          <a:extLst>
            <a:ext uri="{FF2B5EF4-FFF2-40B4-BE49-F238E27FC236}">
              <a16:creationId xmlns:a16="http://schemas.microsoft.com/office/drawing/2014/main" id="{00000000-0008-0000-2000-00001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4" name="244 CuadroTexto">
          <a:extLst>
            <a:ext uri="{FF2B5EF4-FFF2-40B4-BE49-F238E27FC236}">
              <a16:creationId xmlns:a16="http://schemas.microsoft.com/office/drawing/2014/main" id="{00000000-0008-0000-2000-00001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5" name="245 CuadroTexto">
          <a:extLst>
            <a:ext uri="{FF2B5EF4-FFF2-40B4-BE49-F238E27FC236}">
              <a16:creationId xmlns:a16="http://schemas.microsoft.com/office/drawing/2014/main" id="{00000000-0008-0000-2000-00001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6" name="246 CuadroTexto">
          <a:extLst>
            <a:ext uri="{FF2B5EF4-FFF2-40B4-BE49-F238E27FC236}">
              <a16:creationId xmlns:a16="http://schemas.microsoft.com/office/drawing/2014/main" id="{00000000-0008-0000-2000-00001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7" name="247 CuadroTexto">
          <a:extLst>
            <a:ext uri="{FF2B5EF4-FFF2-40B4-BE49-F238E27FC236}">
              <a16:creationId xmlns:a16="http://schemas.microsoft.com/office/drawing/2014/main" id="{00000000-0008-0000-2000-00001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8" name="248 CuadroTexto">
          <a:extLst>
            <a:ext uri="{FF2B5EF4-FFF2-40B4-BE49-F238E27FC236}">
              <a16:creationId xmlns:a16="http://schemas.microsoft.com/office/drawing/2014/main" id="{00000000-0008-0000-2000-00002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9" name="249 CuadroTexto">
          <a:extLst>
            <a:ext uri="{FF2B5EF4-FFF2-40B4-BE49-F238E27FC236}">
              <a16:creationId xmlns:a16="http://schemas.microsoft.com/office/drawing/2014/main" id="{00000000-0008-0000-2000-00002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0" name="250 CuadroTexto">
          <a:extLst>
            <a:ext uri="{FF2B5EF4-FFF2-40B4-BE49-F238E27FC236}">
              <a16:creationId xmlns:a16="http://schemas.microsoft.com/office/drawing/2014/main" id="{00000000-0008-0000-2000-00002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1" name="251 CuadroTexto">
          <a:extLst>
            <a:ext uri="{FF2B5EF4-FFF2-40B4-BE49-F238E27FC236}">
              <a16:creationId xmlns:a16="http://schemas.microsoft.com/office/drawing/2014/main" id="{00000000-0008-0000-2000-00002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2" name="252 CuadroTexto">
          <a:extLst>
            <a:ext uri="{FF2B5EF4-FFF2-40B4-BE49-F238E27FC236}">
              <a16:creationId xmlns:a16="http://schemas.microsoft.com/office/drawing/2014/main" id="{00000000-0008-0000-2000-00002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3" name="253 CuadroTexto">
          <a:extLst>
            <a:ext uri="{FF2B5EF4-FFF2-40B4-BE49-F238E27FC236}">
              <a16:creationId xmlns:a16="http://schemas.microsoft.com/office/drawing/2014/main" id="{00000000-0008-0000-2000-00002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4" name="254 CuadroTexto">
          <a:extLst>
            <a:ext uri="{FF2B5EF4-FFF2-40B4-BE49-F238E27FC236}">
              <a16:creationId xmlns:a16="http://schemas.microsoft.com/office/drawing/2014/main" id="{00000000-0008-0000-2000-00002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5" name="255 CuadroTexto">
          <a:extLst>
            <a:ext uri="{FF2B5EF4-FFF2-40B4-BE49-F238E27FC236}">
              <a16:creationId xmlns:a16="http://schemas.microsoft.com/office/drawing/2014/main" id="{00000000-0008-0000-2000-00002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6" name="256 CuadroTexto">
          <a:extLst>
            <a:ext uri="{FF2B5EF4-FFF2-40B4-BE49-F238E27FC236}">
              <a16:creationId xmlns:a16="http://schemas.microsoft.com/office/drawing/2014/main" id="{00000000-0008-0000-2000-00002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7" name="257 CuadroTexto">
          <a:extLst>
            <a:ext uri="{FF2B5EF4-FFF2-40B4-BE49-F238E27FC236}">
              <a16:creationId xmlns:a16="http://schemas.microsoft.com/office/drawing/2014/main" id="{00000000-0008-0000-2000-00002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8" name="258 CuadroTexto">
          <a:extLst>
            <a:ext uri="{FF2B5EF4-FFF2-40B4-BE49-F238E27FC236}">
              <a16:creationId xmlns:a16="http://schemas.microsoft.com/office/drawing/2014/main" id="{00000000-0008-0000-2000-00002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9" name="259 CuadroTexto">
          <a:extLst>
            <a:ext uri="{FF2B5EF4-FFF2-40B4-BE49-F238E27FC236}">
              <a16:creationId xmlns:a16="http://schemas.microsoft.com/office/drawing/2014/main" id="{00000000-0008-0000-2000-00002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0" name="260 CuadroTexto">
          <a:extLst>
            <a:ext uri="{FF2B5EF4-FFF2-40B4-BE49-F238E27FC236}">
              <a16:creationId xmlns:a16="http://schemas.microsoft.com/office/drawing/2014/main" id="{00000000-0008-0000-2000-00002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1" name="261 CuadroTexto">
          <a:extLst>
            <a:ext uri="{FF2B5EF4-FFF2-40B4-BE49-F238E27FC236}">
              <a16:creationId xmlns:a16="http://schemas.microsoft.com/office/drawing/2014/main" id="{00000000-0008-0000-2000-00002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2" name="262 CuadroTexto">
          <a:extLst>
            <a:ext uri="{FF2B5EF4-FFF2-40B4-BE49-F238E27FC236}">
              <a16:creationId xmlns:a16="http://schemas.microsoft.com/office/drawing/2014/main" id="{00000000-0008-0000-2000-00002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3" name="263 CuadroTexto">
          <a:extLst>
            <a:ext uri="{FF2B5EF4-FFF2-40B4-BE49-F238E27FC236}">
              <a16:creationId xmlns:a16="http://schemas.microsoft.com/office/drawing/2014/main" id="{00000000-0008-0000-2000-00002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4" name="264 CuadroTexto">
          <a:extLst>
            <a:ext uri="{FF2B5EF4-FFF2-40B4-BE49-F238E27FC236}">
              <a16:creationId xmlns:a16="http://schemas.microsoft.com/office/drawing/2014/main" id="{00000000-0008-0000-2000-00003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5" name="265 CuadroTexto">
          <a:extLst>
            <a:ext uri="{FF2B5EF4-FFF2-40B4-BE49-F238E27FC236}">
              <a16:creationId xmlns:a16="http://schemas.microsoft.com/office/drawing/2014/main" id="{00000000-0008-0000-2000-00003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6" name="266 CuadroTexto">
          <a:extLst>
            <a:ext uri="{FF2B5EF4-FFF2-40B4-BE49-F238E27FC236}">
              <a16:creationId xmlns:a16="http://schemas.microsoft.com/office/drawing/2014/main" id="{00000000-0008-0000-2000-00003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7" name="267 CuadroTexto">
          <a:extLst>
            <a:ext uri="{FF2B5EF4-FFF2-40B4-BE49-F238E27FC236}">
              <a16:creationId xmlns:a16="http://schemas.microsoft.com/office/drawing/2014/main" id="{00000000-0008-0000-2000-00003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8" name="285 CuadroTexto">
          <a:extLst>
            <a:ext uri="{FF2B5EF4-FFF2-40B4-BE49-F238E27FC236}">
              <a16:creationId xmlns:a16="http://schemas.microsoft.com/office/drawing/2014/main" id="{00000000-0008-0000-2000-00003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9" name="286 CuadroTexto">
          <a:extLst>
            <a:ext uri="{FF2B5EF4-FFF2-40B4-BE49-F238E27FC236}">
              <a16:creationId xmlns:a16="http://schemas.microsoft.com/office/drawing/2014/main" id="{00000000-0008-0000-2000-00003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0" name="287 CuadroTexto">
          <a:extLst>
            <a:ext uri="{FF2B5EF4-FFF2-40B4-BE49-F238E27FC236}">
              <a16:creationId xmlns:a16="http://schemas.microsoft.com/office/drawing/2014/main" id="{00000000-0008-0000-2000-00003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1" name="288 CuadroTexto">
          <a:extLst>
            <a:ext uri="{FF2B5EF4-FFF2-40B4-BE49-F238E27FC236}">
              <a16:creationId xmlns:a16="http://schemas.microsoft.com/office/drawing/2014/main" id="{00000000-0008-0000-2000-00003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2" name="289 CuadroTexto">
          <a:extLst>
            <a:ext uri="{FF2B5EF4-FFF2-40B4-BE49-F238E27FC236}">
              <a16:creationId xmlns:a16="http://schemas.microsoft.com/office/drawing/2014/main" id="{00000000-0008-0000-2000-00003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3" name="290 CuadroTexto">
          <a:extLst>
            <a:ext uri="{FF2B5EF4-FFF2-40B4-BE49-F238E27FC236}">
              <a16:creationId xmlns:a16="http://schemas.microsoft.com/office/drawing/2014/main" id="{00000000-0008-0000-2000-00003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4" name="291 CuadroTexto">
          <a:extLst>
            <a:ext uri="{FF2B5EF4-FFF2-40B4-BE49-F238E27FC236}">
              <a16:creationId xmlns:a16="http://schemas.microsoft.com/office/drawing/2014/main" id="{00000000-0008-0000-2000-00003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5" name="292 CuadroTexto">
          <a:extLst>
            <a:ext uri="{FF2B5EF4-FFF2-40B4-BE49-F238E27FC236}">
              <a16:creationId xmlns:a16="http://schemas.microsoft.com/office/drawing/2014/main" id="{00000000-0008-0000-2000-00003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6" name="293 CuadroTexto">
          <a:extLst>
            <a:ext uri="{FF2B5EF4-FFF2-40B4-BE49-F238E27FC236}">
              <a16:creationId xmlns:a16="http://schemas.microsoft.com/office/drawing/2014/main" id="{00000000-0008-0000-2000-00003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7" name="294 CuadroTexto">
          <a:extLst>
            <a:ext uri="{FF2B5EF4-FFF2-40B4-BE49-F238E27FC236}">
              <a16:creationId xmlns:a16="http://schemas.microsoft.com/office/drawing/2014/main" id="{00000000-0008-0000-2000-00003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8" name="295 CuadroTexto">
          <a:extLst>
            <a:ext uri="{FF2B5EF4-FFF2-40B4-BE49-F238E27FC236}">
              <a16:creationId xmlns:a16="http://schemas.microsoft.com/office/drawing/2014/main" id="{00000000-0008-0000-2000-00003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9" name="296 CuadroTexto">
          <a:extLst>
            <a:ext uri="{FF2B5EF4-FFF2-40B4-BE49-F238E27FC236}">
              <a16:creationId xmlns:a16="http://schemas.microsoft.com/office/drawing/2014/main" id="{00000000-0008-0000-2000-00003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0" name="298 CuadroTexto">
          <a:extLst>
            <a:ext uri="{FF2B5EF4-FFF2-40B4-BE49-F238E27FC236}">
              <a16:creationId xmlns:a16="http://schemas.microsoft.com/office/drawing/2014/main" id="{00000000-0008-0000-2000-000040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1" name="299 CuadroTexto">
          <a:extLst>
            <a:ext uri="{FF2B5EF4-FFF2-40B4-BE49-F238E27FC236}">
              <a16:creationId xmlns:a16="http://schemas.microsoft.com/office/drawing/2014/main" id="{00000000-0008-0000-2000-000041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2" name="300 CuadroTexto">
          <a:extLst>
            <a:ext uri="{FF2B5EF4-FFF2-40B4-BE49-F238E27FC236}">
              <a16:creationId xmlns:a16="http://schemas.microsoft.com/office/drawing/2014/main" id="{00000000-0008-0000-2000-000042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3" name="301 CuadroTexto">
          <a:extLst>
            <a:ext uri="{FF2B5EF4-FFF2-40B4-BE49-F238E27FC236}">
              <a16:creationId xmlns:a16="http://schemas.microsoft.com/office/drawing/2014/main" id="{00000000-0008-0000-2000-000043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4" name="302 CuadroTexto">
          <a:extLst>
            <a:ext uri="{FF2B5EF4-FFF2-40B4-BE49-F238E27FC236}">
              <a16:creationId xmlns:a16="http://schemas.microsoft.com/office/drawing/2014/main" id="{00000000-0008-0000-2000-000044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5" name="303 CuadroTexto">
          <a:extLst>
            <a:ext uri="{FF2B5EF4-FFF2-40B4-BE49-F238E27FC236}">
              <a16:creationId xmlns:a16="http://schemas.microsoft.com/office/drawing/2014/main" id="{00000000-0008-0000-2000-000045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6" name="304 CuadroTexto">
          <a:extLst>
            <a:ext uri="{FF2B5EF4-FFF2-40B4-BE49-F238E27FC236}">
              <a16:creationId xmlns:a16="http://schemas.microsoft.com/office/drawing/2014/main" id="{00000000-0008-0000-2000-000046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7" name="305 CuadroTexto">
          <a:extLst>
            <a:ext uri="{FF2B5EF4-FFF2-40B4-BE49-F238E27FC236}">
              <a16:creationId xmlns:a16="http://schemas.microsoft.com/office/drawing/2014/main" id="{00000000-0008-0000-2000-000047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8" name="452 CuadroTexto">
          <a:extLst>
            <a:ext uri="{FF2B5EF4-FFF2-40B4-BE49-F238E27FC236}">
              <a16:creationId xmlns:a16="http://schemas.microsoft.com/office/drawing/2014/main" id="{00000000-0008-0000-2000-000048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49" name="17 CuadroTexto">
          <a:extLst>
            <a:ext uri="{FF2B5EF4-FFF2-40B4-BE49-F238E27FC236}">
              <a16:creationId xmlns:a16="http://schemas.microsoft.com/office/drawing/2014/main" id="{00000000-0008-0000-2000-00004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5450" name="90 CuadroTexto">
          <a:extLst>
            <a:ext uri="{FF2B5EF4-FFF2-40B4-BE49-F238E27FC236}">
              <a16:creationId xmlns:a16="http://schemas.microsoft.com/office/drawing/2014/main" id="{00000000-0008-0000-2000-00004A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1" name="91 CuadroTexto">
          <a:extLst>
            <a:ext uri="{FF2B5EF4-FFF2-40B4-BE49-F238E27FC236}">
              <a16:creationId xmlns:a16="http://schemas.microsoft.com/office/drawing/2014/main" id="{00000000-0008-0000-2000-00004B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2" name="92 CuadroTexto">
          <a:extLst>
            <a:ext uri="{FF2B5EF4-FFF2-40B4-BE49-F238E27FC236}">
              <a16:creationId xmlns:a16="http://schemas.microsoft.com/office/drawing/2014/main" id="{00000000-0008-0000-2000-00004C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3" name="93 CuadroTexto">
          <a:extLst>
            <a:ext uri="{FF2B5EF4-FFF2-40B4-BE49-F238E27FC236}">
              <a16:creationId xmlns:a16="http://schemas.microsoft.com/office/drawing/2014/main" id="{00000000-0008-0000-2000-00004D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4" name="94 CuadroTexto">
          <a:extLst>
            <a:ext uri="{FF2B5EF4-FFF2-40B4-BE49-F238E27FC236}">
              <a16:creationId xmlns:a16="http://schemas.microsoft.com/office/drawing/2014/main" id="{00000000-0008-0000-2000-00004E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5" name="95 CuadroTexto">
          <a:extLst>
            <a:ext uri="{FF2B5EF4-FFF2-40B4-BE49-F238E27FC236}">
              <a16:creationId xmlns:a16="http://schemas.microsoft.com/office/drawing/2014/main" id="{00000000-0008-0000-2000-00004F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6" name="96 CuadroTexto">
          <a:extLst>
            <a:ext uri="{FF2B5EF4-FFF2-40B4-BE49-F238E27FC236}">
              <a16:creationId xmlns:a16="http://schemas.microsoft.com/office/drawing/2014/main" id="{00000000-0008-0000-2000-000050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7" name="97 CuadroTexto">
          <a:extLst>
            <a:ext uri="{FF2B5EF4-FFF2-40B4-BE49-F238E27FC236}">
              <a16:creationId xmlns:a16="http://schemas.microsoft.com/office/drawing/2014/main" id="{00000000-0008-0000-2000-000051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8" name="98 CuadroTexto">
          <a:extLst>
            <a:ext uri="{FF2B5EF4-FFF2-40B4-BE49-F238E27FC236}">
              <a16:creationId xmlns:a16="http://schemas.microsoft.com/office/drawing/2014/main" id="{00000000-0008-0000-2000-000052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9" name="99 CuadroTexto">
          <a:extLst>
            <a:ext uri="{FF2B5EF4-FFF2-40B4-BE49-F238E27FC236}">
              <a16:creationId xmlns:a16="http://schemas.microsoft.com/office/drawing/2014/main" id="{00000000-0008-0000-2000-000053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60" name="100 CuadroTexto">
          <a:extLst>
            <a:ext uri="{FF2B5EF4-FFF2-40B4-BE49-F238E27FC236}">
              <a16:creationId xmlns:a16="http://schemas.microsoft.com/office/drawing/2014/main" id="{00000000-0008-0000-2000-000054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61" name="101 CuadroTexto">
          <a:extLst>
            <a:ext uri="{FF2B5EF4-FFF2-40B4-BE49-F238E27FC236}">
              <a16:creationId xmlns:a16="http://schemas.microsoft.com/office/drawing/2014/main" id="{00000000-0008-0000-2000-000055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5462" name="118 CuadroTexto">
          <a:extLst>
            <a:ext uri="{FF2B5EF4-FFF2-40B4-BE49-F238E27FC236}">
              <a16:creationId xmlns:a16="http://schemas.microsoft.com/office/drawing/2014/main" id="{00000000-0008-0000-2000-00005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3" name="119 CuadroTexto">
          <a:extLst>
            <a:ext uri="{FF2B5EF4-FFF2-40B4-BE49-F238E27FC236}">
              <a16:creationId xmlns:a16="http://schemas.microsoft.com/office/drawing/2014/main" id="{00000000-0008-0000-2000-00005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4" name="120 CuadroTexto">
          <a:extLst>
            <a:ext uri="{FF2B5EF4-FFF2-40B4-BE49-F238E27FC236}">
              <a16:creationId xmlns:a16="http://schemas.microsoft.com/office/drawing/2014/main" id="{00000000-0008-0000-2000-00005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5" name="121 CuadroTexto">
          <a:extLst>
            <a:ext uri="{FF2B5EF4-FFF2-40B4-BE49-F238E27FC236}">
              <a16:creationId xmlns:a16="http://schemas.microsoft.com/office/drawing/2014/main" id="{00000000-0008-0000-2000-00005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6" name="122 CuadroTexto">
          <a:extLst>
            <a:ext uri="{FF2B5EF4-FFF2-40B4-BE49-F238E27FC236}">
              <a16:creationId xmlns:a16="http://schemas.microsoft.com/office/drawing/2014/main" id="{00000000-0008-0000-2000-00005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7" name="123 CuadroTexto">
          <a:extLst>
            <a:ext uri="{FF2B5EF4-FFF2-40B4-BE49-F238E27FC236}">
              <a16:creationId xmlns:a16="http://schemas.microsoft.com/office/drawing/2014/main" id="{00000000-0008-0000-2000-00005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8" name="124 CuadroTexto">
          <a:extLst>
            <a:ext uri="{FF2B5EF4-FFF2-40B4-BE49-F238E27FC236}">
              <a16:creationId xmlns:a16="http://schemas.microsoft.com/office/drawing/2014/main" id="{00000000-0008-0000-2000-00005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9" name="125 CuadroTexto">
          <a:extLst>
            <a:ext uri="{FF2B5EF4-FFF2-40B4-BE49-F238E27FC236}">
              <a16:creationId xmlns:a16="http://schemas.microsoft.com/office/drawing/2014/main" id="{00000000-0008-0000-2000-00005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0" name="143 CuadroTexto">
          <a:extLst>
            <a:ext uri="{FF2B5EF4-FFF2-40B4-BE49-F238E27FC236}">
              <a16:creationId xmlns:a16="http://schemas.microsoft.com/office/drawing/2014/main" id="{00000000-0008-0000-2000-00005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1" name="144 CuadroTexto">
          <a:extLst>
            <a:ext uri="{FF2B5EF4-FFF2-40B4-BE49-F238E27FC236}">
              <a16:creationId xmlns:a16="http://schemas.microsoft.com/office/drawing/2014/main" id="{00000000-0008-0000-2000-00005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2" name="145 CuadroTexto">
          <a:extLst>
            <a:ext uri="{FF2B5EF4-FFF2-40B4-BE49-F238E27FC236}">
              <a16:creationId xmlns:a16="http://schemas.microsoft.com/office/drawing/2014/main" id="{00000000-0008-0000-2000-00006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3" name="146 CuadroTexto">
          <a:extLst>
            <a:ext uri="{FF2B5EF4-FFF2-40B4-BE49-F238E27FC236}">
              <a16:creationId xmlns:a16="http://schemas.microsoft.com/office/drawing/2014/main" id="{00000000-0008-0000-2000-00006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4" name="147 CuadroTexto">
          <a:extLst>
            <a:ext uri="{FF2B5EF4-FFF2-40B4-BE49-F238E27FC236}">
              <a16:creationId xmlns:a16="http://schemas.microsoft.com/office/drawing/2014/main" id="{00000000-0008-0000-2000-00006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5" name="148 CuadroTexto">
          <a:extLst>
            <a:ext uri="{FF2B5EF4-FFF2-40B4-BE49-F238E27FC236}">
              <a16:creationId xmlns:a16="http://schemas.microsoft.com/office/drawing/2014/main" id="{00000000-0008-0000-2000-00006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6" name="149 CuadroTexto">
          <a:extLst>
            <a:ext uri="{FF2B5EF4-FFF2-40B4-BE49-F238E27FC236}">
              <a16:creationId xmlns:a16="http://schemas.microsoft.com/office/drawing/2014/main" id="{00000000-0008-0000-2000-00006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7" name="150 CuadroTexto">
          <a:extLst>
            <a:ext uri="{FF2B5EF4-FFF2-40B4-BE49-F238E27FC236}">
              <a16:creationId xmlns:a16="http://schemas.microsoft.com/office/drawing/2014/main" id="{00000000-0008-0000-2000-00006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8" name="151 CuadroTexto">
          <a:extLst>
            <a:ext uri="{FF2B5EF4-FFF2-40B4-BE49-F238E27FC236}">
              <a16:creationId xmlns:a16="http://schemas.microsoft.com/office/drawing/2014/main" id="{00000000-0008-0000-2000-00006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9" name="152 CuadroTexto">
          <a:extLst>
            <a:ext uri="{FF2B5EF4-FFF2-40B4-BE49-F238E27FC236}">
              <a16:creationId xmlns:a16="http://schemas.microsoft.com/office/drawing/2014/main" id="{00000000-0008-0000-2000-00006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0" name="153 CuadroTexto">
          <a:extLst>
            <a:ext uri="{FF2B5EF4-FFF2-40B4-BE49-F238E27FC236}">
              <a16:creationId xmlns:a16="http://schemas.microsoft.com/office/drawing/2014/main" id="{00000000-0008-0000-2000-00006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1" name="154 CuadroTexto">
          <a:extLst>
            <a:ext uri="{FF2B5EF4-FFF2-40B4-BE49-F238E27FC236}">
              <a16:creationId xmlns:a16="http://schemas.microsoft.com/office/drawing/2014/main" id="{00000000-0008-0000-2000-00006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2" name="155 CuadroTexto">
          <a:extLst>
            <a:ext uri="{FF2B5EF4-FFF2-40B4-BE49-F238E27FC236}">
              <a16:creationId xmlns:a16="http://schemas.microsoft.com/office/drawing/2014/main" id="{00000000-0008-0000-2000-00006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3" name="156 CuadroTexto">
          <a:extLst>
            <a:ext uri="{FF2B5EF4-FFF2-40B4-BE49-F238E27FC236}">
              <a16:creationId xmlns:a16="http://schemas.microsoft.com/office/drawing/2014/main" id="{00000000-0008-0000-2000-00006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4" name="157 CuadroTexto">
          <a:extLst>
            <a:ext uri="{FF2B5EF4-FFF2-40B4-BE49-F238E27FC236}">
              <a16:creationId xmlns:a16="http://schemas.microsoft.com/office/drawing/2014/main" id="{00000000-0008-0000-2000-00006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5" name="158 CuadroTexto">
          <a:extLst>
            <a:ext uri="{FF2B5EF4-FFF2-40B4-BE49-F238E27FC236}">
              <a16:creationId xmlns:a16="http://schemas.microsoft.com/office/drawing/2014/main" id="{00000000-0008-0000-2000-00006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6" name="159 CuadroTexto">
          <a:extLst>
            <a:ext uri="{FF2B5EF4-FFF2-40B4-BE49-F238E27FC236}">
              <a16:creationId xmlns:a16="http://schemas.microsoft.com/office/drawing/2014/main" id="{00000000-0008-0000-2000-00006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7" name="160 CuadroTexto">
          <a:extLst>
            <a:ext uri="{FF2B5EF4-FFF2-40B4-BE49-F238E27FC236}">
              <a16:creationId xmlns:a16="http://schemas.microsoft.com/office/drawing/2014/main" id="{00000000-0008-0000-2000-00006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8" name="161 CuadroTexto">
          <a:extLst>
            <a:ext uri="{FF2B5EF4-FFF2-40B4-BE49-F238E27FC236}">
              <a16:creationId xmlns:a16="http://schemas.microsoft.com/office/drawing/2014/main" id="{00000000-0008-0000-2000-00007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9" name="162 CuadroTexto">
          <a:extLst>
            <a:ext uri="{FF2B5EF4-FFF2-40B4-BE49-F238E27FC236}">
              <a16:creationId xmlns:a16="http://schemas.microsoft.com/office/drawing/2014/main" id="{00000000-0008-0000-2000-00007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0" name="163 CuadroTexto">
          <a:extLst>
            <a:ext uri="{FF2B5EF4-FFF2-40B4-BE49-F238E27FC236}">
              <a16:creationId xmlns:a16="http://schemas.microsoft.com/office/drawing/2014/main" id="{00000000-0008-0000-2000-00007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1" name="164 CuadroTexto">
          <a:extLst>
            <a:ext uri="{FF2B5EF4-FFF2-40B4-BE49-F238E27FC236}">
              <a16:creationId xmlns:a16="http://schemas.microsoft.com/office/drawing/2014/main" id="{00000000-0008-0000-2000-00007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2" name="165 CuadroTexto">
          <a:extLst>
            <a:ext uri="{FF2B5EF4-FFF2-40B4-BE49-F238E27FC236}">
              <a16:creationId xmlns:a16="http://schemas.microsoft.com/office/drawing/2014/main" id="{00000000-0008-0000-2000-00007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3" name="166 CuadroTexto">
          <a:extLst>
            <a:ext uri="{FF2B5EF4-FFF2-40B4-BE49-F238E27FC236}">
              <a16:creationId xmlns:a16="http://schemas.microsoft.com/office/drawing/2014/main" id="{00000000-0008-0000-2000-00007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4" name="167 CuadroTexto">
          <a:extLst>
            <a:ext uri="{FF2B5EF4-FFF2-40B4-BE49-F238E27FC236}">
              <a16:creationId xmlns:a16="http://schemas.microsoft.com/office/drawing/2014/main" id="{00000000-0008-0000-2000-00007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5" name="168 CuadroTexto">
          <a:extLst>
            <a:ext uri="{FF2B5EF4-FFF2-40B4-BE49-F238E27FC236}">
              <a16:creationId xmlns:a16="http://schemas.microsoft.com/office/drawing/2014/main" id="{00000000-0008-0000-2000-00007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6" name="169 CuadroTexto">
          <a:extLst>
            <a:ext uri="{FF2B5EF4-FFF2-40B4-BE49-F238E27FC236}">
              <a16:creationId xmlns:a16="http://schemas.microsoft.com/office/drawing/2014/main" id="{00000000-0008-0000-2000-00007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7" name="170 CuadroTexto">
          <a:extLst>
            <a:ext uri="{FF2B5EF4-FFF2-40B4-BE49-F238E27FC236}">
              <a16:creationId xmlns:a16="http://schemas.microsoft.com/office/drawing/2014/main" id="{00000000-0008-0000-2000-00007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8" name="171 CuadroTexto">
          <a:extLst>
            <a:ext uri="{FF2B5EF4-FFF2-40B4-BE49-F238E27FC236}">
              <a16:creationId xmlns:a16="http://schemas.microsoft.com/office/drawing/2014/main" id="{00000000-0008-0000-2000-00007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9" name="172 CuadroTexto">
          <a:extLst>
            <a:ext uri="{FF2B5EF4-FFF2-40B4-BE49-F238E27FC236}">
              <a16:creationId xmlns:a16="http://schemas.microsoft.com/office/drawing/2014/main" id="{00000000-0008-0000-2000-00007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0" name="173 CuadroTexto">
          <a:extLst>
            <a:ext uri="{FF2B5EF4-FFF2-40B4-BE49-F238E27FC236}">
              <a16:creationId xmlns:a16="http://schemas.microsoft.com/office/drawing/2014/main" id="{00000000-0008-0000-2000-00007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1" name="174 CuadroTexto">
          <a:extLst>
            <a:ext uri="{FF2B5EF4-FFF2-40B4-BE49-F238E27FC236}">
              <a16:creationId xmlns:a16="http://schemas.microsoft.com/office/drawing/2014/main" id="{00000000-0008-0000-2000-00007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2" name="175 CuadroTexto">
          <a:extLst>
            <a:ext uri="{FF2B5EF4-FFF2-40B4-BE49-F238E27FC236}">
              <a16:creationId xmlns:a16="http://schemas.microsoft.com/office/drawing/2014/main" id="{00000000-0008-0000-2000-00007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3" name="176 CuadroTexto">
          <a:extLst>
            <a:ext uri="{FF2B5EF4-FFF2-40B4-BE49-F238E27FC236}">
              <a16:creationId xmlns:a16="http://schemas.microsoft.com/office/drawing/2014/main" id="{00000000-0008-0000-2000-00007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4" name="177 CuadroTexto">
          <a:extLst>
            <a:ext uri="{FF2B5EF4-FFF2-40B4-BE49-F238E27FC236}">
              <a16:creationId xmlns:a16="http://schemas.microsoft.com/office/drawing/2014/main" id="{00000000-0008-0000-2000-00008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5" name="178 CuadroTexto">
          <a:extLst>
            <a:ext uri="{FF2B5EF4-FFF2-40B4-BE49-F238E27FC236}">
              <a16:creationId xmlns:a16="http://schemas.microsoft.com/office/drawing/2014/main" id="{00000000-0008-0000-2000-00008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6" name="179 CuadroTexto">
          <a:extLst>
            <a:ext uri="{FF2B5EF4-FFF2-40B4-BE49-F238E27FC236}">
              <a16:creationId xmlns:a16="http://schemas.microsoft.com/office/drawing/2014/main" id="{00000000-0008-0000-2000-00008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7" name="180 CuadroTexto">
          <a:extLst>
            <a:ext uri="{FF2B5EF4-FFF2-40B4-BE49-F238E27FC236}">
              <a16:creationId xmlns:a16="http://schemas.microsoft.com/office/drawing/2014/main" id="{00000000-0008-0000-2000-00008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8" name="181 CuadroTexto">
          <a:extLst>
            <a:ext uri="{FF2B5EF4-FFF2-40B4-BE49-F238E27FC236}">
              <a16:creationId xmlns:a16="http://schemas.microsoft.com/office/drawing/2014/main" id="{00000000-0008-0000-2000-00008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9" name="182 CuadroTexto">
          <a:extLst>
            <a:ext uri="{FF2B5EF4-FFF2-40B4-BE49-F238E27FC236}">
              <a16:creationId xmlns:a16="http://schemas.microsoft.com/office/drawing/2014/main" id="{00000000-0008-0000-2000-00008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0" name="183 CuadroTexto">
          <a:extLst>
            <a:ext uri="{FF2B5EF4-FFF2-40B4-BE49-F238E27FC236}">
              <a16:creationId xmlns:a16="http://schemas.microsoft.com/office/drawing/2014/main" id="{00000000-0008-0000-2000-00008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1" name="184 CuadroTexto">
          <a:extLst>
            <a:ext uri="{FF2B5EF4-FFF2-40B4-BE49-F238E27FC236}">
              <a16:creationId xmlns:a16="http://schemas.microsoft.com/office/drawing/2014/main" id="{00000000-0008-0000-2000-00008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2" name="185 CuadroTexto">
          <a:extLst>
            <a:ext uri="{FF2B5EF4-FFF2-40B4-BE49-F238E27FC236}">
              <a16:creationId xmlns:a16="http://schemas.microsoft.com/office/drawing/2014/main" id="{00000000-0008-0000-2000-00008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3" name="186 CuadroTexto">
          <a:extLst>
            <a:ext uri="{FF2B5EF4-FFF2-40B4-BE49-F238E27FC236}">
              <a16:creationId xmlns:a16="http://schemas.microsoft.com/office/drawing/2014/main" id="{00000000-0008-0000-2000-00008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4" name="187 CuadroTexto">
          <a:extLst>
            <a:ext uri="{FF2B5EF4-FFF2-40B4-BE49-F238E27FC236}">
              <a16:creationId xmlns:a16="http://schemas.microsoft.com/office/drawing/2014/main" id="{00000000-0008-0000-2000-00008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5" name="188 CuadroTexto">
          <a:extLst>
            <a:ext uri="{FF2B5EF4-FFF2-40B4-BE49-F238E27FC236}">
              <a16:creationId xmlns:a16="http://schemas.microsoft.com/office/drawing/2014/main" id="{00000000-0008-0000-2000-00008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6" name="189 CuadroTexto">
          <a:extLst>
            <a:ext uri="{FF2B5EF4-FFF2-40B4-BE49-F238E27FC236}">
              <a16:creationId xmlns:a16="http://schemas.microsoft.com/office/drawing/2014/main" id="{00000000-0008-0000-2000-00008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7" name="190 CuadroTexto">
          <a:extLst>
            <a:ext uri="{FF2B5EF4-FFF2-40B4-BE49-F238E27FC236}">
              <a16:creationId xmlns:a16="http://schemas.microsoft.com/office/drawing/2014/main" id="{00000000-0008-0000-2000-00008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8" name="191 CuadroTexto">
          <a:extLst>
            <a:ext uri="{FF2B5EF4-FFF2-40B4-BE49-F238E27FC236}">
              <a16:creationId xmlns:a16="http://schemas.microsoft.com/office/drawing/2014/main" id="{00000000-0008-0000-2000-00008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9" name="192 CuadroTexto">
          <a:extLst>
            <a:ext uri="{FF2B5EF4-FFF2-40B4-BE49-F238E27FC236}">
              <a16:creationId xmlns:a16="http://schemas.microsoft.com/office/drawing/2014/main" id="{00000000-0008-0000-2000-00008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0" name="193 CuadroTexto">
          <a:extLst>
            <a:ext uri="{FF2B5EF4-FFF2-40B4-BE49-F238E27FC236}">
              <a16:creationId xmlns:a16="http://schemas.microsoft.com/office/drawing/2014/main" id="{00000000-0008-0000-2000-00009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1" name="194 CuadroTexto">
          <a:extLst>
            <a:ext uri="{FF2B5EF4-FFF2-40B4-BE49-F238E27FC236}">
              <a16:creationId xmlns:a16="http://schemas.microsoft.com/office/drawing/2014/main" id="{00000000-0008-0000-2000-00009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2" name="195 CuadroTexto">
          <a:extLst>
            <a:ext uri="{FF2B5EF4-FFF2-40B4-BE49-F238E27FC236}">
              <a16:creationId xmlns:a16="http://schemas.microsoft.com/office/drawing/2014/main" id="{00000000-0008-0000-2000-00009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3" name="196 CuadroTexto">
          <a:extLst>
            <a:ext uri="{FF2B5EF4-FFF2-40B4-BE49-F238E27FC236}">
              <a16:creationId xmlns:a16="http://schemas.microsoft.com/office/drawing/2014/main" id="{00000000-0008-0000-2000-00009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4" name="197 CuadroTexto">
          <a:extLst>
            <a:ext uri="{FF2B5EF4-FFF2-40B4-BE49-F238E27FC236}">
              <a16:creationId xmlns:a16="http://schemas.microsoft.com/office/drawing/2014/main" id="{00000000-0008-0000-2000-00009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5" name="198 CuadroTexto">
          <a:extLst>
            <a:ext uri="{FF2B5EF4-FFF2-40B4-BE49-F238E27FC236}">
              <a16:creationId xmlns:a16="http://schemas.microsoft.com/office/drawing/2014/main" id="{00000000-0008-0000-2000-00009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6" name="199 CuadroTexto">
          <a:extLst>
            <a:ext uri="{FF2B5EF4-FFF2-40B4-BE49-F238E27FC236}">
              <a16:creationId xmlns:a16="http://schemas.microsoft.com/office/drawing/2014/main" id="{00000000-0008-0000-2000-00009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7" name="200 CuadroTexto">
          <a:extLst>
            <a:ext uri="{FF2B5EF4-FFF2-40B4-BE49-F238E27FC236}">
              <a16:creationId xmlns:a16="http://schemas.microsoft.com/office/drawing/2014/main" id="{00000000-0008-0000-2000-00009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8" name="201 CuadroTexto">
          <a:extLst>
            <a:ext uri="{FF2B5EF4-FFF2-40B4-BE49-F238E27FC236}">
              <a16:creationId xmlns:a16="http://schemas.microsoft.com/office/drawing/2014/main" id="{00000000-0008-0000-2000-00009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9" name="202 CuadroTexto">
          <a:extLst>
            <a:ext uri="{FF2B5EF4-FFF2-40B4-BE49-F238E27FC236}">
              <a16:creationId xmlns:a16="http://schemas.microsoft.com/office/drawing/2014/main" id="{00000000-0008-0000-2000-00009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0" name="203 CuadroTexto">
          <a:extLst>
            <a:ext uri="{FF2B5EF4-FFF2-40B4-BE49-F238E27FC236}">
              <a16:creationId xmlns:a16="http://schemas.microsoft.com/office/drawing/2014/main" id="{00000000-0008-0000-2000-00009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1" name="204 CuadroTexto">
          <a:extLst>
            <a:ext uri="{FF2B5EF4-FFF2-40B4-BE49-F238E27FC236}">
              <a16:creationId xmlns:a16="http://schemas.microsoft.com/office/drawing/2014/main" id="{00000000-0008-0000-2000-00009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2" name="205 CuadroTexto">
          <a:extLst>
            <a:ext uri="{FF2B5EF4-FFF2-40B4-BE49-F238E27FC236}">
              <a16:creationId xmlns:a16="http://schemas.microsoft.com/office/drawing/2014/main" id="{00000000-0008-0000-2000-00009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3" name="206 CuadroTexto">
          <a:extLst>
            <a:ext uri="{FF2B5EF4-FFF2-40B4-BE49-F238E27FC236}">
              <a16:creationId xmlns:a16="http://schemas.microsoft.com/office/drawing/2014/main" id="{00000000-0008-0000-2000-00009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4" name="207 CuadroTexto">
          <a:extLst>
            <a:ext uri="{FF2B5EF4-FFF2-40B4-BE49-F238E27FC236}">
              <a16:creationId xmlns:a16="http://schemas.microsoft.com/office/drawing/2014/main" id="{00000000-0008-0000-2000-00009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5" name="208 CuadroTexto">
          <a:extLst>
            <a:ext uri="{FF2B5EF4-FFF2-40B4-BE49-F238E27FC236}">
              <a16:creationId xmlns:a16="http://schemas.microsoft.com/office/drawing/2014/main" id="{00000000-0008-0000-2000-00009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6" name="209 CuadroTexto">
          <a:extLst>
            <a:ext uri="{FF2B5EF4-FFF2-40B4-BE49-F238E27FC236}">
              <a16:creationId xmlns:a16="http://schemas.microsoft.com/office/drawing/2014/main" id="{00000000-0008-0000-2000-0000A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7" name="210 CuadroTexto">
          <a:extLst>
            <a:ext uri="{FF2B5EF4-FFF2-40B4-BE49-F238E27FC236}">
              <a16:creationId xmlns:a16="http://schemas.microsoft.com/office/drawing/2014/main" id="{00000000-0008-0000-2000-0000A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8" name="211 CuadroTexto">
          <a:extLst>
            <a:ext uri="{FF2B5EF4-FFF2-40B4-BE49-F238E27FC236}">
              <a16:creationId xmlns:a16="http://schemas.microsoft.com/office/drawing/2014/main" id="{00000000-0008-0000-2000-0000A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9" name="212 CuadroTexto">
          <a:extLst>
            <a:ext uri="{FF2B5EF4-FFF2-40B4-BE49-F238E27FC236}">
              <a16:creationId xmlns:a16="http://schemas.microsoft.com/office/drawing/2014/main" id="{00000000-0008-0000-2000-0000A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0" name="213 CuadroTexto">
          <a:extLst>
            <a:ext uri="{FF2B5EF4-FFF2-40B4-BE49-F238E27FC236}">
              <a16:creationId xmlns:a16="http://schemas.microsoft.com/office/drawing/2014/main" id="{00000000-0008-0000-2000-0000A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1" name="214 CuadroTexto">
          <a:extLst>
            <a:ext uri="{FF2B5EF4-FFF2-40B4-BE49-F238E27FC236}">
              <a16:creationId xmlns:a16="http://schemas.microsoft.com/office/drawing/2014/main" id="{00000000-0008-0000-2000-0000A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2" name="215 CuadroTexto">
          <a:extLst>
            <a:ext uri="{FF2B5EF4-FFF2-40B4-BE49-F238E27FC236}">
              <a16:creationId xmlns:a16="http://schemas.microsoft.com/office/drawing/2014/main" id="{00000000-0008-0000-2000-0000A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3" name="216 CuadroTexto">
          <a:extLst>
            <a:ext uri="{FF2B5EF4-FFF2-40B4-BE49-F238E27FC236}">
              <a16:creationId xmlns:a16="http://schemas.microsoft.com/office/drawing/2014/main" id="{00000000-0008-0000-2000-0000A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4" name="217 CuadroTexto">
          <a:extLst>
            <a:ext uri="{FF2B5EF4-FFF2-40B4-BE49-F238E27FC236}">
              <a16:creationId xmlns:a16="http://schemas.microsoft.com/office/drawing/2014/main" id="{00000000-0008-0000-2000-0000A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5" name="218 CuadroTexto">
          <a:extLst>
            <a:ext uri="{FF2B5EF4-FFF2-40B4-BE49-F238E27FC236}">
              <a16:creationId xmlns:a16="http://schemas.microsoft.com/office/drawing/2014/main" id="{00000000-0008-0000-2000-0000A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6" name="219 CuadroTexto">
          <a:extLst>
            <a:ext uri="{FF2B5EF4-FFF2-40B4-BE49-F238E27FC236}">
              <a16:creationId xmlns:a16="http://schemas.microsoft.com/office/drawing/2014/main" id="{00000000-0008-0000-2000-0000A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7" name="220 CuadroTexto">
          <a:extLst>
            <a:ext uri="{FF2B5EF4-FFF2-40B4-BE49-F238E27FC236}">
              <a16:creationId xmlns:a16="http://schemas.microsoft.com/office/drawing/2014/main" id="{00000000-0008-0000-2000-0000A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8" name="221 CuadroTexto">
          <a:extLst>
            <a:ext uri="{FF2B5EF4-FFF2-40B4-BE49-F238E27FC236}">
              <a16:creationId xmlns:a16="http://schemas.microsoft.com/office/drawing/2014/main" id="{00000000-0008-0000-2000-0000A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9" name="222 CuadroTexto">
          <a:extLst>
            <a:ext uri="{FF2B5EF4-FFF2-40B4-BE49-F238E27FC236}">
              <a16:creationId xmlns:a16="http://schemas.microsoft.com/office/drawing/2014/main" id="{00000000-0008-0000-2000-0000A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0" name="223 CuadroTexto">
          <a:extLst>
            <a:ext uri="{FF2B5EF4-FFF2-40B4-BE49-F238E27FC236}">
              <a16:creationId xmlns:a16="http://schemas.microsoft.com/office/drawing/2014/main" id="{00000000-0008-0000-2000-0000A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1" name="224 CuadroTexto">
          <a:extLst>
            <a:ext uri="{FF2B5EF4-FFF2-40B4-BE49-F238E27FC236}">
              <a16:creationId xmlns:a16="http://schemas.microsoft.com/office/drawing/2014/main" id="{00000000-0008-0000-2000-0000A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2" name="225 CuadroTexto">
          <a:extLst>
            <a:ext uri="{FF2B5EF4-FFF2-40B4-BE49-F238E27FC236}">
              <a16:creationId xmlns:a16="http://schemas.microsoft.com/office/drawing/2014/main" id="{00000000-0008-0000-2000-0000B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3" name="226 CuadroTexto">
          <a:extLst>
            <a:ext uri="{FF2B5EF4-FFF2-40B4-BE49-F238E27FC236}">
              <a16:creationId xmlns:a16="http://schemas.microsoft.com/office/drawing/2014/main" id="{00000000-0008-0000-2000-0000B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4" name="227 CuadroTexto">
          <a:extLst>
            <a:ext uri="{FF2B5EF4-FFF2-40B4-BE49-F238E27FC236}">
              <a16:creationId xmlns:a16="http://schemas.microsoft.com/office/drawing/2014/main" id="{00000000-0008-0000-2000-0000B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5" name="228 CuadroTexto">
          <a:extLst>
            <a:ext uri="{FF2B5EF4-FFF2-40B4-BE49-F238E27FC236}">
              <a16:creationId xmlns:a16="http://schemas.microsoft.com/office/drawing/2014/main" id="{00000000-0008-0000-2000-0000B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6" name="229 CuadroTexto">
          <a:extLst>
            <a:ext uri="{FF2B5EF4-FFF2-40B4-BE49-F238E27FC236}">
              <a16:creationId xmlns:a16="http://schemas.microsoft.com/office/drawing/2014/main" id="{00000000-0008-0000-2000-0000B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7" name="230 CuadroTexto">
          <a:extLst>
            <a:ext uri="{FF2B5EF4-FFF2-40B4-BE49-F238E27FC236}">
              <a16:creationId xmlns:a16="http://schemas.microsoft.com/office/drawing/2014/main" id="{00000000-0008-0000-2000-0000B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8" name="231 CuadroTexto">
          <a:extLst>
            <a:ext uri="{FF2B5EF4-FFF2-40B4-BE49-F238E27FC236}">
              <a16:creationId xmlns:a16="http://schemas.microsoft.com/office/drawing/2014/main" id="{00000000-0008-0000-2000-0000B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9" name="232 CuadroTexto">
          <a:extLst>
            <a:ext uri="{FF2B5EF4-FFF2-40B4-BE49-F238E27FC236}">
              <a16:creationId xmlns:a16="http://schemas.microsoft.com/office/drawing/2014/main" id="{00000000-0008-0000-2000-0000B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0" name="233 CuadroTexto">
          <a:extLst>
            <a:ext uri="{FF2B5EF4-FFF2-40B4-BE49-F238E27FC236}">
              <a16:creationId xmlns:a16="http://schemas.microsoft.com/office/drawing/2014/main" id="{00000000-0008-0000-2000-0000B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1" name="234 CuadroTexto">
          <a:extLst>
            <a:ext uri="{FF2B5EF4-FFF2-40B4-BE49-F238E27FC236}">
              <a16:creationId xmlns:a16="http://schemas.microsoft.com/office/drawing/2014/main" id="{00000000-0008-0000-2000-0000B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2" name="235 CuadroTexto">
          <a:extLst>
            <a:ext uri="{FF2B5EF4-FFF2-40B4-BE49-F238E27FC236}">
              <a16:creationId xmlns:a16="http://schemas.microsoft.com/office/drawing/2014/main" id="{00000000-0008-0000-2000-0000B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3" name="236 CuadroTexto">
          <a:extLst>
            <a:ext uri="{FF2B5EF4-FFF2-40B4-BE49-F238E27FC236}">
              <a16:creationId xmlns:a16="http://schemas.microsoft.com/office/drawing/2014/main" id="{00000000-0008-0000-2000-0000B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4" name="237 CuadroTexto">
          <a:extLst>
            <a:ext uri="{FF2B5EF4-FFF2-40B4-BE49-F238E27FC236}">
              <a16:creationId xmlns:a16="http://schemas.microsoft.com/office/drawing/2014/main" id="{00000000-0008-0000-2000-0000B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5" name="238 CuadroTexto">
          <a:extLst>
            <a:ext uri="{FF2B5EF4-FFF2-40B4-BE49-F238E27FC236}">
              <a16:creationId xmlns:a16="http://schemas.microsoft.com/office/drawing/2014/main" id="{00000000-0008-0000-2000-0000B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6" name="239 CuadroTexto">
          <a:extLst>
            <a:ext uri="{FF2B5EF4-FFF2-40B4-BE49-F238E27FC236}">
              <a16:creationId xmlns:a16="http://schemas.microsoft.com/office/drawing/2014/main" id="{00000000-0008-0000-2000-0000B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7" name="240 CuadroTexto">
          <a:extLst>
            <a:ext uri="{FF2B5EF4-FFF2-40B4-BE49-F238E27FC236}">
              <a16:creationId xmlns:a16="http://schemas.microsoft.com/office/drawing/2014/main" id="{00000000-0008-0000-2000-0000B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8" name="241 CuadroTexto">
          <a:extLst>
            <a:ext uri="{FF2B5EF4-FFF2-40B4-BE49-F238E27FC236}">
              <a16:creationId xmlns:a16="http://schemas.microsoft.com/office/drawing/2014/main" id="{00000000-0008-0000-2000-0000C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9" name="242 CuadroTexto">
          <a:extLst>
            <a:ext uri="{FF2B5EF4-FFF2-40B4-BE49-F238E27FC236}">
              <a16:creationId xmlns:a16="http://schemas.microsoft.com/office/drawing/2014/main" id="{00000000-0008-0000-2000-0000C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0" name="243 CuadroTexto">
          <a:extLst>
            <a:ext uri="{FF2B5EF4-FFF2-40B4-BE49-F238E27FC236}">
              <a16:creationId xmlns:a16="http://schemas.microsoft.com/office/drawing/2014/main" id="{00000000-0008-0000-2000-0000C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1" name="244 CuadroTexto">
          <a:extLst>
            <a:ext uri="{FF2B5EF4-FFF2-40B4-BE49-F238E27FC236}">
              <a16:creationId xmlns:a16="http://schemas.microsoft.com/office/drawing/2014/main" id="{00000000-0008-0000-2000-0000C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2" name="245 CuadroTexto">
          <a:extLst>
            <a:ext uri="{FF2B5EF4-FFF2-40B4-BE49-F238E27FC236}">
              <a16:creationId xmlns:a16="http://schemas.microsoft.com/office/drawing/2014/main" id="{00000000-0008-0000-2000-0000C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3" name="246 CuadroTexto">
          <a:extLst>
            <a:ext uri="{FF2B5EF4-FFF2-40B4-BE49-F238E27FC236}">
              <a16:creationId xmlns:a16="http://schemas.microsoft.com/office/drawing/2014/main" id="{00000000-0008-0000-2000-0000C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4" name="247 CuadroTexto">
          <a:extLst>
            <a:ext uri="{FF2B5EF4-FFF2-40B4-BE49-F238E27FC236}">
              <a16:creationId xmlns:a16="http://schemas.microsoft.com/office/drawing/2014/main" id="{00000000-0008-0000-2000-0000C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5" name="248 CuadroTexto">
          <a:extLst>
            <a:ext uri="{FF2B5EF4-FFF2-40B4-BE49-F238E27FC236}">
              <a16:creationId xmlns:a16="http://schemas.microsoft.com/office/drawing/2014/main" id="{00000000-0008-0000-2000-0000C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6" name="249 CuadroTexto">
          <a:extLst>
            <a:ext uri="{FF2B5EF4-FFF2-40B4-BE49-F238E27FC236}">
              <a16:creationId xmlns:a16="http://schemas.microsoft.com/office/drawing/2014/main" id="{00000000-0008-0000-2000-0000C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7" name="250 CuadroTexto">
          <a:extLst>
            <a:ext uri="{FF2B5EF4-FFF2-40B4-BE49-F238E27FC236}">
              <a16:creationId xmlns:a16="http://schemas.microsoft.com/office/drawing/2014/main" id="{00000000-0008-0000-2000-0000C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8" name="251 CuadroTexto">
          <a:extLst>
            <a:ext uri="{FF2B5EF4-FFF2-40B4-BE49-F238E27FC236}">
              <a16:creationId xmlns:a16="http://schemas.microsoft.com/office/drawing/2014/main" id="{00000000-0008-0000-2000-0000C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9" name="252 CuadroTexto">
          <a:extLst>
            <a:ext uri="{FF2B5EF4-FFF2-40B4-BE49-F238E27FC236}">
              <a16:creationId xmlns:a16="http://schemas.microsoft.com/office/drawing/2014/main" id="{00000000-0008-0000-2000-0000C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0" name="253 CuadroTexto">
          <a:extLst>
            <a:ext uri="{FF2B5EF4-FFF2-40B4-BE49-F238E27FC236}">
              <a16:creationId xmlns:a16="http://schemas.microsoft.com/office/drawing/2014/main" id="{00000000-0008-0000-2000-0000C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1" name="254 CuadroTexto">
          <a:extLst>
            <a:ext uri="{FF2B5EF4-FFF2-40B4-BE49-F238E27FC236}">
              <a16:creationId xmlns:a16="http://schemas.microsoft.com/office/drawing/2014/main" id="{00000000-0008-0000-2000-0000C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2" name="255 CuadroTexto">
          <a:extLst>
            <a:ext uri="{FF2B5EF4-FFF2-40B4-BE49-F238E27FC236}">
              <a16:creationId xmlns:a16="http://schemas.microsoft.com/office/drawing/2014/main" id="{00000000-0008-0000-2000-0000C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3" name="256 CuadroTexto">
          <a:extLst>
            <a:ext uri="{FF2B5EF4-FFF2-40B4-BE49-F238E27FC236}">
              <a16:creationId xmlns:a16="http://schemas.microsoft.com/office/drawing/2014/main" id="{00000000-0008-0000-2000-0000C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4" name="257 CuadroTexto">
          <a:extLst>
            <a:ext uri="{FF2B5EF4-FFF2-40B4-BE49-F238E27FC236}">
              <a16:creationId xmlns:a16="http://schemas.microsoft.com/office/drawing/2014/main" id="{00000000-0008-0000-2000-0000D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5" name="258 CuadroTexto">
          <a:extLst>
            <a:ext uri="{FF2B5EF4-FFF2-40B4-BE49-F238E27FC236}">
              <a16:creationId xmlns:a16="http://schemas.microsoft.com/office/drawing/2014/main" id="{00000000-0008-0000-2000-0000D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6" name="259 CuadroTexto">
          <a:extLst>
            <a:ext uri="{FF2B5EF4-FFF2-40B4-BE49-F238E27FC236}">
              <a16:creationId xmlns:a16="http://schemas.microsoft.com/office/drawing/2014/main" id="{00000000-0008-0000-2000-0000D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7" name="260 CuadroTexto">
          <a:extLst>
            <a:ext uri="{FF2B5EF4-FFF2-40B4-BE49-F238E27FC236}">
              <a16:creationId xmlns:a16="http://schemas.microsoft.com/office/drawing/2014/main" id="{00000000-0008-0000-2000-0000D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8" name="261 CuadroTexto">
          <a:extLst>
            <a:ext uri="{FF2B5EF4-FFF2-40B4-BE49-F238E27FC236}">
              <a16:creationId xmlns:a16="http://schemas.microsoft.com/office/drawing/2014/main" id="{00000000-0008-0000-2000-0000D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9" name="262 CuadroTexto">
          <a:extLst>
            <a:ext uri="{FF2B5EF4-FFF2-40B4-BE49-F238E27FC236}">
              <a16:creationId xmlns:a16="http://schemas.microsoft.com/office/drawing/2014/main" id="{00000000-0008-0000-2000-0000D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0" name="263 CuadroTexto">
          <a:extLst>
            <a:ext uri="{FF2B5EF4-FFF2-40B4-BE49-F238E27FC236}">
              <a16:creationId xmlns:a16="http://schemas.microsoft.com/office/drawing/2014/main" id="{00000000-0008-0000-2000-0000D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1" name="264 CuadroTexto">
          <a:extLst>
            <a:ext uri="{FF2B5EF4-FFF2-40B4-BE49-F238E27FC236}">
              <a16:creationId xmlns:a16="http://schemas.microsoft.com/office/drawing/2014/main" id="{00000000-0008-0000-2000-0000D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2" name="265 CuadroTexto">
          <a:extLst>
            <a:ext uri="{FF2B5EF4-FFF2-40B4-BE49-F238E27FC236}">
              <a16:creationId xmlns:a16="http://schemas.microsoft.com/office/drawing/2014/main" id="{00000000-0008-0000-2000-0000D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3" name="266 CuadroTexto">
          <a:extLst>
            <a:ext uri="{FF2B5EF4-FFF2-40B4-BE49-F238E27FC236}">
              <a16:creationId xmlns:a16="http://schemas.microsoft.com/office/drawing/2014/main" id="{00000000-0008-0000-2000-0000D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4" name="267 CuadroTexto">
          <a:extLst>
            <a:ext uri="{FF2B5EF4-FFF2-40B4-BE49-F238E27FC236}">
              <a16:creationId xmlns:a16="http://schemas.microsoft.com/office/drawing/2014/main" id="{00000000-0008-0000-2000-0000D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5" name="285 CuadroTexto">
          <a:extLst>
            <a:ext uri="{FF2B5EF4-FFF2-40B4-BE49-F238E27FC236}">
              <a16:creationId xmlns:a16="http://schemas.microsoft.com/office/drawing/2014/main" id="{00000000-0008-0000-2000-0000D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6" name="286 CuadroTexto">
          <a:extLst>
            <a:ext uri="{FF2B5EF4-FFF2-40B4-BE49-F238E27FC236}">
              <a16:creationId xmlns:a16="http://schemas.microsoft.com/office/drawing/2014/main" id="{00000000-0008-0000-2000-0000D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7" name="287 CuadroTexto">
          <a:extLst>
            <a:ext uri="{FF2B5EF4-FFF2-40B4-BE49-F238E27FC236}">
              <a16:creationId xmlns:a16="http://schemas.microsoft.com/office/drawing/2014/main" id="{00000000-0008-0000-2000-0000D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8" name="288 CuadroTexto">
          <a:extLst>
            <a:ext uri="{FF2B5EF4-FFF2-40B4-BE49-F238E27FC236}">
              <a16:creationId xmlns:a16="http://schemas.microsoft.com/office/drawing/2014/main" id="{00000000-0008-0000-2000-0000D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9" name="289 CuadroTexto">
          <a:extLst>
            <a:ext uri="{FF2B5EF4-FFF2-40B4-BE49-F238E27FC236}">
              <a16:creationId xmlns:a16="http://schemas.microsoft.com/office/drawing/2014/main" id="{00000000-0008-0000-2000-0000D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0" name="290 CuadroTexto">
          <a:extLst>
            <a:ext uri="{FF2B5EF4-FFF2-40B4-BE49-F238E27FC236}">
              <a16:creationId xmlns:a16="http://schemas.microsoft.com/office/drawing/2014/main" id="{00000000-0008-0000-2000-0000E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1" name="291 CuadroTexto">
          <a:extLst>
            <a:ext uri="{FF2B5EF4-FFF2-40B4-BE49-F238E27FC236}">
              <a16:creationId xmlns:a16="http://schemas.microsoft.com/office/drawing/2014/main" id="{00000000-0008-0000-2000-0000E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2" name="292 CuadroTexto">
          <a:extLst>
            <a:ext uri="{FF2B5EF4-FFF2-40B4-BE49-F238E27FC236}">
              <a16:creationId xmlns:a16="http://schemas.microsoft.com/office/drawing/2014/main" id="{00000000-0008-0000-2000-0000E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3" name="293 CuadroTexto">
          <a:extLst>
            <a:ext uri="{FF2B5EF4-FFF2-40B4-BE49-F238E27FC236}">
              <a16:creationId xmlns:a16="http://schemas.microsoft.com/office/drawing/2014/main" id="{00000000-0008-0000-2000-0000E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4" name="294 CuadroTexto">
          <a:extLst>
            <a:ext uri="{FF2B5EF4-FFF2-40B4-BE49-F238E27FC236}">
              <a16:creationId xmlns:a16="http://schemas.microsoft.com/office/drawing/2014/main" id="{00000000-0008-0000-2000-0000E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5" name="295 CuadroTexto">
          <a:extLst>
            <a:ext uri="{FF2B5EF4-FFF2-40B4-BE49-F238E27FC236}">
              <a16:creationId xmlns:a16="http://schemas.microsoft.com/office/drawing/2014/main" id="{00000000-0008-0000-2000-0000E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6" name="296 CuadroTexto">
          <a:extLst>
            <a:ext uri="{FF2B5EF4-FFF2-40B4-BE49-F238E27FC236}">
              <a16:creationId xmlns:a16="http://schemas.microsoft.com/office/drawing/2014/main" id="{00000000-0008-0000-2000-0000E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07" name="298 CuadroTexto">
          <a:extLst>
            <a:ext uri="{FF2B5EF4-FFF2-40B4-BE49-F238E27FC236}">
              <a16:creationId xmlns:a16="http://schemas.microsoft.com/office/drawing/2014/main" id="{00000000-0008-0000-2000-0000E7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08" name="299 CuadroTexto">
          <a:extLst>
            <a:ext uri="{FF2B5EF4-FFF2-40B4-BE49-F238E27FC236}">
              <a16:creationId xmlns:a16="http://schemas.microsoft.com/office/drawing/2014/main" id="{00000000-0008-0000-2000-0000E8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09" name="300 CuadroTexto">
          <a:extLst>
            <a:ext uri="{FF2B5EF4-FFF2-40B4-BE49-F238E27FC236}">
              <a16:creationId xmlns:a16="http://schemas.microsoft.com/office/drawing/2014/main" id="{00000000-0008-0000-2000-0000E9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0" name="301 CuadroTexto">
          <a:extLst>
            <a:ext uri="{FF2B5EF4-FFF2-40B4-BE49-F238E27FC236}">
              <a16:creationId xmlns:a16="http://schemas.microsoft.com/office/drawing/2014/main" id="{00000000-0008-0000-2000-0000EA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1" name="302 CuadroTexto">
          <a:extLst>
            <a:ext uri="{FF2B5EF4-FFF2-40B4-BE49-F238E27FC236}">
              <a16:creationId xmlns:a16="http://schemas.microsoft.com/office/drawing/2014/main" id="{00000000-0008-0000-2000-0000EB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2" name="303 CuadroTexto">
          <a:extLst>
            <a:ext uri="{FF2B5EF4-FFF2-40B4-BE49-F238E27FC236}">
              <a16:creationId xmlns:a16="http://schemas.microsoft.com/office/drawing/2014/main" id="{00000000-0008-0000-2000-0000EC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3" name="304 CuadroTexto">
          <a:extLst>
            <a:ext uri="{FF2B5EF4-FFF2-40B4-BE49-F238E27FC236}">
              <a16:creationId xmlns:a16="http://schemas.microsoft.com/office/drawing/2014/main" id="{00000000-0008-0000-2000-0000ED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4" name="305 CuadroTexto">
          <a:extLst>
            <a:ext uri="{FF2B5EF4-FFF2-40B4-BE49-F238E27FC236}">
              <a16:creationId xmlns:a16="http://schemas.microsoft.com/office/drawing/2014/main" id="{00000000-0008-0000-2000-0000EE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4</xdr:col>
      <xdr:colOff>89686</xdr:colOff>
      <xdr:row>0</xdr:row>
      <xdr:rowOff>0</xdr:rowOff>
    </xdr:from>
    <xdr:ext cx="968598" cy="254557"/>
    <xdr:sp macro="" textlink="">
      <xdr:nvSpPr>
        <xdr:cNvPr id="4" name="2 CuadroTexto">
          <a:extLst>
            <a:ext uri="{FF2B5EF4-FFF2-40B4-BE49-F238E27FC236}">
              <a16:creationId xmlns:a16="http://schemas.microsoft.com/office/drawing/2014/main" id="{00000000-0008-0000-2200-000004000000}"/>
            </a:ext>
          </a:extLst>
        </xdr:cNvPr>
        <xdr:cNvSpPr txBox="1"/>
      </xdr:nvSpPr>
      <xdr:spPr>
        <a:xfrm>
          <a:off x="5204611" y="0"/>
          <a:ext cx="968598"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CPCA-IV-01</a:t>
          </a:r>
        </a:p>
      </xdr:txBody>
    </xdr:sp>
    <xdr:clientData/>
  </xdr:oneCellAnchor>
  <xdr:oneCellAnchor>
    <xdr:from>
      <xdr:col>3</xdr:col>
      <xdr:colOff>0</xdr:colOff>
      <xdr:row>2</xdr:row>
      <xdr:rowOff>142875</xdr:rowOff>
    </xdr:from>
    <xdr:ext cx="184731" cy="264560"/>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417195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95250</xdr:colOff>
      <xdr:row>28</xdr:row>
      <xdr:rowOff>0</xdr:rowOff>
    </xdr:from>
    <xdr:ext cx="2905125" cy="662517"/>
    <xdr:sp macro="" textlink="">
      <xdr:nvSpPr>
        <xdr:cNvPr id="6" name="CuadroTexto 5">
          <a:extLst>
            <a:ext uri="{FF2B5EF4-FFF2-40B4-BE49-F238E27FC236}">
              <a16:creationId xmlns:a16="http://schemas.microsoft.com/office/drawing/2014/main" id="{00000000-0008-0000-2200-000006000000}"/>
            </a:ext>
          </a:extLst>
        </xdr:cNvPr>
        <xdr:cNvSpPr txBox="1"/>
      </xdr:nvSpPr>
      <xdr:spPr>
        <a:xfrm>
          <a:off x="95250" y="6638925"/>
          <a:ext cx="29051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a:p>
          <a:pPr algn="ctr"/>
          <a:endParaRPr lang="es-MX" sz="1100"/>
        </a:p>
      </xdr:txBody>
    </xdr:sp>
    <xdr:clientData/>
  </xdr:oneCellAnchor>
  <xdr:oneCellAnchor>
    <xdr:from>
      <xdr:col>2</xdr:col>
      <xdr:colOff>0</xdr:colOff>
      <xdr:row>28</xdr:row>
      <xdr:rowOff>0</xdr:rowOff>
    </xdr:from>
    <xdr:ext cx="2855141" cy="662517"/>
    <xdr:sp macro="" textlink="">
      <xdr:nvSpPr>
        <xdr:cNvPr id="8" name="CuadroTexto 5">
          <a:extLst>
            <a:ext uri="{FF2B5EF4-FFF2-40B4-BE49-F238E27FC236}">
              <a16:creationId xmlns:a16="http://schemas.microsoft.com/office/drawing/2014/main" id="{00000000-0008-0000-2200-000008000000}"/>
            </a:ext>
          </a:extLst>
        </xdr:cNvPr>
        <xdr:cNvSpPr txBox="1"/>
      </xdr:nvSpPr>
      <xdr:spPr>
        <a:xfrm>
          <a:off x="3019425" y="6638925"/>
          <a:ext cx="2855141"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2</xdr:col>
      <xdr:colOff>314325</xdr:colOff>
      <xdr:row>3</xdr:row>
      <xdr:rowOff>9525</xdr:rowOff>
    </xdr:from>
    <xdr:ext cx="2790824" cy="254557"/>
    <xdr:sp macro="" textlink="">
      <xdr:nvSpPr>
        <xdr:cNvPr id="7" name="6 CuadroTexto">
          <a:extLst>
            <a:ext uri="{FF2B5EF4-FFF2-40B4-BE49-F238E27FC236}">
              <a16:creationId xmlns:a16="http://schemas.microsoft.com/office/drawing/2014/main" id="{00000000-0008-0000-2200-000007000000}"/>
            </a:ext>
          </a:extLst>
        </xdr:cNvPr>
        <xdr:cNvSpPr txBox="1"/>
      </xdr:nvSpPr>
      <xdr:spPr>
        <a:xfrm>
          <a:off x="3333750" y="6381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:__2021________</a:t>
          </a: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3</xdr:col>
      <xdr:colOff>304800</xdr:colOff>
      <xdr:row>0</xdr:row>
      <xdr:rowOff>0</xdr:rowOff>
    </xdr:from>
    <xdr:ext cx="1477951" cy="254557"/>
    <xdr:sp macro="" textlink="">
      <xdr:nvSpPr>
        <xdr:cNvPr id="2" name="3 CuadroTexto">
          <a:extLst>
            <a:ext uri="{FF2B5EF4-FFF2-40B4-BE49-F238E27FC236}">
              <a16:creationId xmlns:a16="http://schemas.microsoft.com/office/drawing/2014/main" id="{00000000-0008-0000-2300-000002000000}"/>
            </a:ext>
          </a:extLst>
        </xdr:cNvPr>
        <xdr:cNvSpPr txBox="1"/>
      </xdr:nvSpPr>
      <xdr:spPr>
        <a:xfrm>
          <a:off x="5286375" y="0"/>
          <a:ext cx="14779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CPCA-IV-02</a:t>
          </a:r>
        </a:p>
      </xdr:txBody>
    </xdr:sp>
    <xdr:clientData/>
  </xdr:oneCellAnchor>
  <xdr:oneCellAnchor>
    <xdr:from>
      <xdr:col>1</xdr:col>
      <xdr:colOff>0</xdr:colOff>
      <xdr:row>89</xdr:row>
      <xdr:rowOff>0</xdr:rowOff>
    </xdr:from>
    <xdr:ext cx="3200400" cy="662517"/>
    <xdr:sp macro="" textlink="">
      <xdr:nvSpPr>
        <xdr:cNvPr id="5" name="CuadroTexto 5">
          <a:extLst>
            <a:ext uri="{FF2B5EF4-FFF2-40B4-BE49-F238E27FC236}">
              <a16:creationId xmlns:a16="http://schemas.microsoft.com/office/drawing/2014/main" id="{00000000-0008-0000-2300-000005000000}"/>
            </a:ext>
          </a:extLst>
        </xdr:cNvPr>
        <xdr:cNvSpPr txBox="1"/>
      </xdr:nvSpPr>
      <xdr:spPr>
        <a:xfrm>
          <a:off x="85725" y="17173575"/>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sz="1200">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sz="1200">
            <a:effectLst/>
          </a:endParaRPr>
        </a:p>
      </xdr:txBody>
    </xdr:sp>
    <xdr:clientData/>
  </xdr:oneCellAnchor>
  <xdr:oneCellAnchor>
    <xdr:from>
      <xdr:col>1</xdr:col>
      <xdr:colOff>3581401</xdr:colOff>
      <xdr:row>89</xdr:row>
      <xdr:rowOff>0</xdr:rowOff>
    </xdr:from>
    <xdr:ext cx="3086100" cy="662517"/>
    <xdr:sp macro="" textlink="">
      <xdr:nvSpPr>
        <xdr:cNvPr id="7" name="CuadroTexto 5">
          <a:extLst>
            <a:ext uri="{FF2B5EF4-FFF2-40B4-BE49-F238E27FC236}">
              <a16:creationId xmlns:a16="http://schemas.microsoft.com/office/drawing/2014/main" id="{00000000-0008-0000-2300-000007000000}"/>
            </a:ext>
          </a:extLst>
        </xdr:cNvPr>
        <xdr:cNvSpPr txBox="1"/>
      </xdr:nvSpPr>
      <xdr:spPr>
        <a:xfrm>
          <a:off x="3667126" y="16316325"/>
          <a:ext cx="30861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sz="1200">
            <a:effectLst/>
          </a:endParaRPr>
        </a:p>
        <a:p>
          <a:pPr algn="ctr"/>
          <a:r>
            <a:rPr lang="es-MX" sz="1100">
              <a:solidFill>
                <a:schemeClr val="tx1"/>
              </a:solidFill>
              <a:effectLst/>
              <a:latin typeface="+mn-lt"/>
              <a:ea typeface="+mn-ea"/>
              <a:cs typeface="+mn-cs"/>
            </a:rPr>
            <a:t>Rector</a:t>
          </a:r>
          <a:endParaRPr lang="es-MX" sz="1200"/>
        </a:p>
      </xdr:txBody>
    </xdr:sp>
    <xdr:clientData/>
  </xdr:oneCellAnchor>
  <xdr:oneCellAnchor>
    <xdr:from>
      <xdr:col>1</xdr:col>
      <xdr:colOff>4010025</xdr:colOff>
      <xdr:row>3</xdr:row>
      <xdr:rowOff>38100</xdr:rowOff>
    </xdr:from>
    <xdr:ext cx="2790824" cy="254557"/>
    <xdr:sp macro="" textlink="">
      <xdr:nvSpPr>
        <xdr:cNvPr id="6" name="5 CuadroTexto">
          <a:extLst>
            <a:ext uri="{FF2B5EF4-FFF2-40B4-BE49-F238E27FC236}">
              <a16:creationId xmlns:a16="http://schemas.microsoft.com/office/drawing/2014/main" id="{00000000-0008-0000-2300-000006000000}"/>
            </a:ext>
          </a:extLst>
        </xdr:cNvPr>
        <xdr:cNvSpPr txBox="1"/>
      </xdr:nvSpPr>
      <xdr:spPr>
        <a:xfrm>
          <a:off x="4095750" y="6381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a:t>
          </a:r>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3</xdr:col>
      <xdr:colOff>219075</xdr:colOff>
      <xdr:row>0</xdr:row>
      <xdr:rowOff>0</xdr:rowOff>
    </xdr:from>
    <xdr:ext cx="1222708" cy="257174"/>
    <xdr:sp macro="" textlink="">
      <xdr:nvSpPr>
        <xdr:cNvPr id="3" name="2 CuadroTexto">
          <a:extLst>
            <a:ext uri="{FF2B5EF4-FFF2-40B4-BE49-F238E27FC236}">
              <a16:creationId xmlns:a16="http://schemas.microsoft.com/office/drawing/2014/main" id="{00000000-0008-0000-2400-000003000000}"/>
            </a:ext>
          </a:extLst>
        </xdr:cNvPr>
        <xdr:cNvSpPr txBox="1"/>
      </xdr:nvSpPr>
      <xdr:spPr>
        <a:xfrm>
          <a:off x="5200650"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CPCA-IV-03</a:t>
          </a:r>
        </a:p>
      </xdr:txBody>
    </xdr:sp>
    <xdr:clientData/>
  </xdr:oneCellAnchor>
  <xdr:oneCellAnchor>
    <xdr:from>
      <xdr:col>3</xdr:col>
      <xdr:colOff>0</xdr:colOff>
      <xdr:row>2</xdr:row>
      <xdr:rowOff>142875</xdr:rowOff>
    </xdr:from>
    <xdr:ext cx="184731" cy="264560"/>
    <xdr:sp macro="" textlink="">
      <xdr:nvSpPr>
        <xdr:cNvPr id="4" name="4 CuadroTexto">
          <a:extLst>
            <a:ext uri="{FF2B5EF4-FFF2-40B4-BE49-F238E27FC236}">
              <a16:creationId xmlns:a16="http://schemas.microsoft.com/office/drawing/2014/main" id="{00000000-0008-0000-2400-000004000000}"/>
            </a:ext>
          </a:extLst>
        </xdr:cNvPr>
        <xdr:cNvSpPr txBox="1"/>
      </xdr:nvSpPr>
      <xdr:spPr>
        <a:xfrm>
          <a:off x="477202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25</xdr:row>
      <xdr:rowOff>0</xdr:rowOff>
    </xdr:from>
    <xdr:ext cx="2905125" cy="662517"/>
    <xdr:sp macro="" textlink="">
      <xdr:nvSpPr>
        <xdr:cNvPr id="5" name="CuadroTexto 5">
          <a:extLst>
            <a:ext uri="{FF2B5EF4-FFF2-40B4-BE49-F238E27FC236}">
              <a16:creationId xmlns:a16="http://schemas.microsoft.com/office/drawing/2014/main" id="{00000000-0008-0000-2400-000005000000}"/>
            </a:ext>
          </a:extLst>
        </xdr:cNvPr>
        <xdr:cNvSpPr txBox="1"/>
      </xdr:nvSpPr>
      <xdr:spPr>
        <a:xfrm>
          <a:off x="190500" y="8985250"/>
          <a:ext cx="29051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a:p>
          <a:pPr algn="ctr"/>
          <a:endParaRPr lang="es-MX" sz="1100"/>
        </a:p>
      </xdr:txBody>
    </xdr:sp>
    <xdr:clientData/>
  </xdr:oneCellAnchor>
  <xdr:oneCellAnchor>
    <xdr:from>
      <xdr:col>2</xdr:col>
      <xdr:colOff>0</xdr:colOff>
      <xdr:row>25</xdr:row>
      <xdr:rowOff>0</xdr:rowOff>
    </xdr:from>
    <xdr:ext cx="2905125" cy="662517"/>
    <xdr:sp macro="" textlink="">
      <xdr:nvSpPr>
        <xdr:cNvPr id="7" name="CuadroTexto 5">
          <a:extLst>
            <a:ext uri="{FF2B5EF4-FFF2-40B4-BE49-F238E27FC236}">
              <a16:creationId xmlns:a16="http://schemas.microsoft.com/office/drawing/2014/main" id="{00000000-0008-0000-2400-000007000000}"/>
            </a:ext>
          </a:extLst>
        </xdr:cNvPr>
        <xdr:cNvSpPr txBox="1"/>
      </xdr:nvSpPr>
      <xdr:spPr>
        <a:xfrm>
          <a:off x="2878667" y="8985250"/>
          <a:ext cx="29051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2</xdr:col>
      <xdr:colOff>793749</xdr:colOff>
      <xdr:row>2</xdr:row>
      <xdr:rowOff>201084</xdr:rowOff>
    </xdr:from>
    <xdr:ext cx="2790824" cy="254557"/>
    <xdr:sp macro="" textlink="">
      <xdr:nvSpPr>
        <xdr:cNvPr id="8" name="7 CuadroTexto">
          <a:extLst>
            <a:ext uri="{FF2B5EF4-FFF2-40B4-BE49-F238E27FC236}">
              <a16:creationId xmlns:a16="http://schemas.microsoft.com/office/drawing/2014/main" id="{00000000-0008-0000-2400-000008000000}"/>
            </a:ext>
          </a:extLst>
        </xdr:cNvPr>
        <xdr:cNvSpPr txBox="1"/>
      </xdr:nvSpPr>
      <xdr:spPr>
        <a:xfrm>
          <a:off x="3672416" y="624417"/>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:___2021_______</a:t>
          </a:r>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3</xdr:col>
      <xdr:colOff>161925</xdr:colOff>
      <xdr:row>0</xdr:row>
      <xdr:rowOff>0</xdr:rowOff>
    </xdr:from>
    <xdr:ext cx="1222708" cy="257174"/>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5238750"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CPCA-IV-04</a:t>
          </a:r>
        </a:p>
      </xdr:txBody>
    </xdr:sp>
    <xdr:clientData/>
  </xdr:oneCellAnchor>
  <xdr:oneCellAnchor>
    <xdr:from>
      <xdr:col>0</xdr:col>
      <xdr:colOff>57151</xdr:colOff>
      <xdr:row>557</xdr:row>
      <xdr:rowOff>0</xdr:rowOff>
    </xdr:from>
    <xdr:ext cx="2724149" cy="662517"/>
    <xdr:sp macro="" textlink="">
      <xdr:nvSpPr>
        <xdr:cNvPr id="6" name="CuadroTexto 5">
          <a:extLst>
            <a:ext uri="{FF2B5EF4-FFF2-40B4-BE49-F238E27FC236}">
              <a16:creationId xmlns:a16="http://schemas.microsoft.com/office/drawing/2014/main" id="{00000000-0008-0000-2500-000006000000}"/>
            </a:ext>
          </a:extLst>
        </xdr:cNvPr>
        <xdr:cNvSpPr txBox="1"/>
      </xdr:nvSpPr>
      <xdr:spPr>
        <a:xfrm>
          <a:off x="57151" y="9239250"/>
          <a:ext cx="2724149"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a:p>
          <a:pPr algn="ctr"/>
          <a:endParaRPr lang="es-MX" sz="1100"/>
        </a:p>
      </xdr:txBody>
    </xdr:sp>
    <xdr:clientData/>
  </xdr:oneCellAnchor>
  <xdr:oneCellAnchor>
    <xdr:from>
      <xdr:col>2</xdr:col>
      <xdr:colOff>276224</xdr:colOff>
      <xdr:row>557</xdr:row>
      <xdr:rowOff>0</xdr:rowOff>
    </xdr:from>
    <xdr:ext cx="3019425" cy="662517"/>
    <xdr:sp macro="" textlink="">
      <xdr:nvSpPr>
        <xdr:cNvPr id="8" name="CuadroTexto 5">
          <a:extLst>
            <a:ext uri="{FF2B5EF4-FFF2-40B4-BE49-F238E27FC236}">
              <a16:creationId xmlns:a16="http://schemas.microsoft.com/office/drawing/2014/main" id="{00000000-0008-0000-2500-000008000000}"/>
            </a:ext>
          </a:extLst>
        </xdr:cNvPr>
        <xdr:cNvSpPr txBox="1"/>
      </xdr:nvSpPr>
      <xdr:spPr>
        <a:xfrm>
          <a:off x="2924174" y="9239250"/>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2</xdr:col>
      <xdr:colOff>990600</xdr:colOff>
      <xdr:row>2</xdr:row>
      <xdr:rowOff>190500</xdr:rowOff>
    </xdr:from>
    <xdr:ext cx="2790824" cy="254557"/>
    <xdr:sp macro="" textlink="">
      <xdr:nvSpPr>
        <xdr:cNvPr id="7" name="6 CuadroTexto">
          <a:extLst>
            <a:ext uri="{FF2B5EF4-FFF2-40B4-BE49-F238E27FC236}">
              <a16:creationId xmlns:a16="http://schemas.microsoft.com/office/drawing/2014/main" id="{00000000-0008-0000-2500-000007000000}"/>
            </a:ext>
          </a:extLst>
        </xdr:cNvPr>
        <xdr:cNvSpPr txBox="1"/>
      </xdr:nvSpPr>
      <xdr:spPr>
        <a:xfrm>
          <a:off x="3638550" y="6096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:__C.P.________</a:t>
          </a:r>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3</xdr:col>
      <xdr:colOff>885825</xdr:colOff>
      <xdr:row>0</xdr:row>
      <xdr:rowOff>0</xdr:rowOff>
    </xdr:from>
    <xdr:ext cx="1222708" cy="295276"/>
    <xdr:sp macro="" textlink="">
      <xdr:nvSpPr>
        <xdr:cNvPr id="2" name="1 CuadroTexto">
          <a:extLst>
            <a:ext uri="{FF2B5EF4-FFF2-40B4-BE49-F238E27FC236}">
              <a16:creationId xmlns:a16="http://schemas.microsoft.com/office/drawing/2014/main" id="{00000000-0008-0000-2600-000002000000}"/>
            </a:ext>
          </a:extLst>
        </xdr:cNvPr>
        <xdr:cNvSpPr txBox="1"/>
      </xdr:nvSpPr>
      <xdr:spPr>
        <a:xfrm>
          <a:off x="5295900" y="0"/>
          <a:ext cx="1222708" cy="29527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CPCA-IV-05</a:t>
          </a:r>
        </a:p>
      </xdr:txBody>
    </xdr:sp>
    <xdr:clientData/>
  </xdr:oneCellAnchor>
  <xdr:oneCellAnchor>
    <xdr:from>
      <xdr:col>3</xdr:col>
      <xdr:colOff>0</xdr:colOff>
      <xdr:row>2</xdr:row>
      <xdr:rowOff>142875</xdr:rowOff>
    </xdr:from>
    <xdr:ext cx="184731" cy="264560"/>
    <xdr:sp macro="" textlink="">
      <xdr:nvSpPr>
        <xdr:cNvPr id="3" name="4 CuadroTexto">
          <a:extLst>
            <a:ext uri="{FF2B5EF4-FFF2-40B4-BE49-F238E27FC236}">
              <a16:creationId xmlns:a16="http://schemas.microsoft.com/office/drawing/2014/main" id="{00000000-0008-0000-2600-000003000000}"/>
            </a:ext>
          </a:extLst>
        </xdr:cNvPr>
        <xdr:cNvSpPr txBox="1"/>
      </xdr:nvSpPr>
      <xdr:spPr>
        <a:xfrm>
          <a:off x="4410075"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95250</xdr:colOff>
      <xdr:row>33</xdr:row>
      <xdr:rowOff>0</xdr:rowOff>
    </xdr:from>
    <xdr:ext cx="2695575" cy="662517"/>
    <xdr:sp macro="" textlink="">
      <xdr:nvSpPr>
        <xdr:cNvPr id="4" name="CuadroTexto 5">
          <a:extLst>
            <a:ext uri="{FF2B5EF4-FFF2-40B4-BE49-F238E27FC236}">
              <a16:creationId xmlns:a16="http://schemas.microsoft.com/office/drawing/2014/main" id="{00000000-0008-0000-2600-000004000000}"/>
            </a:ext>
          </a:extLst>
        </xdr:cNvPr>
        <xdr:cNvSpPr txBox="1"/>
      </xdr:nvSpPr>
      <xdr:spPr>
        <a:xfrm>
          <a:off x="95250" y="8582025"/>
          <a:ext cx="26955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a:p>
          <a:pPr algn="ctr"/>
          <a:endParaRPr lang="es-MX" sz="1100"/>
        </a:p>
      </xdr:txBody>
    </xdr:sp>
    <xdr:clientData/>
  </xdr:oneCellAnchor>
  <xdr:oneCellAnchor>
    <xdr:from>
      <xdr:col>2</xdr:col>
      <xdr:colOff>228600</xdr:colOff>
      <xdr:row>33</xdr:row>
      <xdr:rowOff>0</xdr:rowOff>
    </xdr:from>
    <xdr:ext cx="2933700" cy="662517"/>
    <xdr:sp macro="" textlink="">
      <xdr:nvSpPr>
        <xdr:cNvPr id="5" name="CuadroTexto 5">
          <a:extLst>
            <a:ext uri="{FF2B5EF4-FFF2-40B4-BE49-F238E27FC236}">
              <a16:creationId xmlns:a16="http://schemas.microsoft.com/office/drawing/2014/main" id="{00000000-0008-0000-2600-000005000000}"/>
            </a:ext>
          </a:extLst>
        </xdr:cNvPr>
        <xdr:cNvSpPr txBox="1"/>
      </xdr:nvSpPr>
      <xdr:spPr>
        <a:xfrm>
          <a:off x="2857500" y="8582025"/>
          <a:ext cx="29337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2</xdr:col>
      <xdr:colOff>1047750</xdr:colOff>
      <xdr:row>2</xdr:row>
      <xdr:rowOff>37801</xdr:rowOff>
    </xdr:from>
    <xdr:ext cx="2790824" cy="416781"/>
    <xdr:sp macro="" textlink="">
      <xdr:nvSpPr>
        <xdr:cNvPr id="6" name="5 CuadroTexto">
          <a:extLst>
            <a:ext uri="{FF2B5EF4-FFF2-40B4-BE49-F238E27FC236}">
              <a16:creationId xmlns:a16="http://schemas.microsoft.com/office/drawing/2014/main" id="{00000000-0008-0000-2600-000006000000}"/>
            </a:ext>
          </a:extLst>
        </xdr:cNvPr>
        <xdr:cNvSpPr txBox="1"/>
      </xdr:nvSpPr>
      <xdr:spPr>
        <a:xfrm>
          <a:off x="3676650" y="456901"/>
          <a:ext cx="2790824" cy="41678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 2021</a:t>
          </a:r>
        </a:p>
        <a:p>
          <a:pPr algn="r"/>
          <a:endParaRPr lang="es-MX" sz="1100" b="1">
            <a:latin typeface="Arial" pitchFamily="34" charset="0"/>
            <a:cs typeface="Arial" pitchFamily="34" charset="0"/>
          </a:endParaRPr>
        </a:p>
      </xdr:txBody>
    </xdr:sp>
    <xdr:clientData/>
  </xdr:oneCellAnchor>
  <xdr:twoCellAnchor editAs="oneCell">
    <xdr:from>
      <xdr:col>1</xdr:col>
      <xdr:colOff>1123949</xdr:colOff>
      <xdr:row>13</xdr:row>
      <xdr:rowOff>161925</xdr:rowOff>
    </xdr:from>
    <xdr:to>
      <xdr:col>3</xdr:col>
      <xdr:colOff>735275</xdr:colOff>
      <xdr:row>15</xdr:row>
      <xdr:rowOff>165780</xdr:rowOff>
    </xdr:to>
    <xdr:pic>
      <xdr:nvPicPr>
        <xdr:cNvPr id="7" name="Imagen 6">
          <a:extLst>
            <a:ext uri="{FF2B5EF4-FFF2-40B4-BE49-F238E27FC236}">
              <a16:creationId xmlns:a16="http://schemas.microsoft.com/office/drawing/2014/main" id="{2E952E41-4A36-4DFC-A9AB-99AC5AB2DBF0}"/>
            </a:ext>
          </a:extLst>
        </xdr:cNvPr>
        <xdr:cNvPicPr>
          <a:picLocks noChangeAspect="1"/>
        </xdr:cNvPicPr>
      </xdr:nvPicPr>
      <xdr:blipFill>
        <a:blip xmlns:r="http://schemas.openxmlformats.org/officeDocument/2006/relationships" r:embed="rId1"/>
        <a:stretch>
          <a:fillRect/>
        </a:stretch>
      </xdr:blipFill>
      <xdr:spPr>
        <a:xfrm rot="19924572">
          <a:off x="1371599" y="3295650"/>
          <a:ext cx="3773751" cy="51820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oneCellAnchor>
    <xdr:from>
      <xdr:col>2</xdr:col>
      <xdr:colOff>1593273</xdr:colOff>
      <xdr:row>0</xdr:row>
      <xdr:rowOff>0</xdr:rowOff>
    </xdr:from>
    <xdr:ext cx="1073727" cy="257175"/>
    <xdr:sp macro="" textlink="">
      <xdr:nvSpPr>
        <xdr:cNvPr id="2" name="3 CuadroTexto">
          <a:extLst>
            <a:ext uri="{FF2B5EF4-FFF2-40B4-BE49-F238E27FC236}">
              <a16:creationId xmlns:a16="http://schemas.microsoft.com/office/drawing/2014/main" id="{00000000-0008-0000-2700-000002000000}"/>
            </a:ext>
          </a:extLst>
        </xdr:cNvPr>
        <xdr:cNvSpPr txBox="1"/>
      </xdr:nvSpPr>
      <xdr:spPr>
        <a:xfrm>
          <a:off x="2288598" y="0"/>
          <a:ext cx="1073727" cy="2571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r>
            <a:rPr lang="es-MX" sz="1100" b="1">
              <a:latin typeface="Arial" pitchFamily="34" charset="0"/>
              <a:cs typeface="Arial" pitchFamily="34" charset="0"/>
            </a:rPr>
            <a:t>CPCA-IV-06</a:t>
          </a:r>
        </a:p>
      </xdr:txBody>
    </xdr:sp>
    <xdr:clientData/>
  </xdr:oneCellAnchor>
  <xdr:oneCellAnchor>
    <xdr:from>
      <xdr:col>2</xdr:col>
      <xdr:colOff>649432</xdr:colOff>
      <xdr:row>1</xdr:row>
      <xdr:rowOff>121227</xdr:rowOff>
    </xdr:from>
    <xdr:ext cx="2606387" cy="369743"/>
    <xdr:sp macro="" textlink="">
      <xdr:nvSpPr>
        <xdr:cNvPr id="3" name="3 CuadroTexto">
          <a:extLst>
            <a:ext uri="{FF2B5EF4-FFF2-40B4-BE49-F238E27FC236}">
              <a16:creationId xmlns:a16="http://schemas.microsoft.com/office/drawing/2014/main" id="{00000000-0008-0000-2700-000003000000}"/>
            </a:ext>
          </a:extLst>
        </xdr:cNvPr>
        <xdr:cNvSpPr txBox="1"/>
      </xdr:nvSpPr>
      <xdr:spPr>
        <a:xfrm>
          <a:off x="4329546" y="320386"/>
          <a:ext cx="2606387" cy="3697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r>
            <a:rPr lang="es-MX" sz="1100" b="1" baseline="0">
              <a:latin typeface="Arial" pitchFamily="34" charset="0"/>
              <a:cs typeface="Arial" pitchFamily="34" charset="0"/>
            </a:rPr>
            <a:t>     CUENTA PÚBLICA</a:t>
          </a:r>
          <a:r>
            <a:rPr lang="es-MX" sz="1100" b="1" u="sng" baseline="0">
              <a:latin typeface="Arial" pitchFamily="34" charset="0"/>
              <a:cs typeface="Arial" pitchFamily="34" charset="0"/>
            </a:rPr>
            <a:t>:__2021________</a:t>
          </a:r>
          <a:r>
            <a:rPr lang="es-MX" sz="1100" b="1" baseline="0">
              <a:latin typeface="Arial" pitchFamily="34" charset="0"/>
              <a:cs typeface="Arial" pitchFamily="34" charset="0"/>
            </a:rPr>
            <a:t>     </a:t>
          </a:r>
          <a:endParaRPr lang="es-MX" sz="1100" b="1">
            <a:latin typeface="Arial" pitchFamily="34" charset="0"/>
            <a:cs typeface="Arial" pitchFamily="34" charset="0"/>
          </a:endParaRPr>
        </a:p>
      </xdr:txBody>
    </xdr:sp>
    <xdr:clientData/>
  </xdr:oneCellAnchor>
</xdr:wsDr>
</file>

<file path=xl/drawings/drawing39.xml><?xml version="1.0" encoding="utf-8"?>
<xdr:wsDr xmlns:xdr="http://schemas.openxmlformats.org/drawingml/2006/spreadsheetDrawing" xmlns:a="http://schemas.openxmlformats.org/drawingml/2006/main">
  <xdr:twoCellAnchor editAs="oneCell">
    <xdr:from>
      <xdr:col>0</xdr:col>
      <xdr:colOff>590552</xdr:colOff>
      <xdr:row>1</xdr:row>
      <xdr:rowOff>69259</xdr:rowOff>
    </xdr:from>
    <xdr:to>
      <xdr:col>5</xdr:col>
      <xdr:colOff>41169</xdr:colOff>
      <xdr:row>26</xdr:row>
      <xdr:rowOff>86592</xdr:rowOff>
    </xdr:to>
    <xdr:pic>
      <xdr:nvPicPr>
        <xdr:cNvPr id="6" name="5 Imagen">
          <a:extLst>
            <a:ext uri="{FF2B5EF4-FFF2-40B4-BE49-F238E27FC236}">
              <a16:creationId xmlns:a16="http://schemas.microsoft.com/office/drawing/2014/main" id="{00000000-0008-0000-2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2" y="260996"/>
          <a:ext cx="3254432" cy="4810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oneCellAnchor>
    <xdr:from>
      <xdr:col>4</xdr:col>
      <xdr:colOff>197909</xdr:colOff>
      <xdr:row>0</xdr:row>
      <xdr:rowOff>0</xdr:rowOff>
    </xdr:from>
    <xdr:ext cx="1222708" cy="257174"/>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5489576"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Anexo B</a:t>
          </a:r>
        </a:p>
      </xdr:txBody>
    </xdr:sp>
    <xdr:clientData/>
  </xdr:oneCellAnchor>
  <xdr:oneCellAnchor>
    <xdr:from>
      <xdr:col>4</xdr:col>
      <xdr:colOff>0</xdr:colOff>
      <xdr:row>2</xdr:row>
      <xdr:rowOff>142875</xdr:rowOff>
    </xdr:from>
    <xdr:ext cx="184731" cy="264560"/>
    <xdr:sp macro="" textlink="">
      <xdr:nvSpPr>
        <xdr:cNvPr id="3" name="4 CuadroTexto">
          <a:extLst>
            <a:ext uri="{FF2B5EF4-FFF2-40B4-BE49-F238E27FC236}">
              <a16:creationId xmlns:a16="http://schemas.microsoft.com/office/drawing/2014/main" id="{00000000-0008-0000-2900-000003000000}"/>
            </a:ext>
          </a:extLst>
        </xdr:cNvPr>
        <xdr:cNvSpPr txBox="1"/>
      </xdr:nvSpPr>
      <xdr:spPr>
        <a:xfrm>
          <a:off x="30099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78</xdr:row>
      <xdr:rowOff>127001</xdr:rowOff>
    </xdr:from>
    <xdr:ext cx="2905125" cy="662517"/>
    <xdr:sp macro="" textlink="">
      <xdr:nvSpPr>
        <xdr:cNvPr id="4" name="CuadroTexto 5">
          <a:extLst>
            <a:ext uri="{FF2B5EF4-FFF2-40B4-BE49-F238E27FC236}">
              <a16:creationId xmlns:a16="http://schemas.microsoft.com/office/drawing/2014/main" id="{00000000-0008-0000-2900-000004000000}"/>
            </a:ext>
          </a:extLst>
        </xdr:cNvPr>
        <xdr:cNvSpPr txBox="1"/>
      </xdr:nvSpPr>
      <xdr:spPr>
        <a:xfrm>
          <a:off x="0" y="21875751"/>
          <a:ext cx="29051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Mtra.</a:t>
          </a:r>
          <a:r>
            <a:rPr lang="es-MX" sz="1100" baseline="0">
              <a:solidFill>
                <a:schemeClr val="tx1"/>
              </a:solidFill>
              <a:effectLst/>
              <a:latin typeface="+mn-lt"/>
              <a:ea typeface="+mn-ea"/>
              <a:cs typeface="+mn-cs"/>
            </a:rPr>
            <a:t> Edna Esperanza Alday Salcido </a:t>
          </a:r>
          <a:endParaRPr lang="es-MX">
            <a:effectLst/>
          </a:endParaRPr>
        </a:p>
        <a:p>
          <a:pPr algn="ctr"/>
          <a:r>
            <a:rPr lang="es-MX" sz="1100">
              <a:solidFill>
                <a:schemeClr val="tx1"/>
              </a:solidFill>
              <a:effectLst/>
              <a:latin typeface="+mn-lt"/>
              <a:ea typeface="+mn-ea"/>
              <a:cs typeface="+mn-cs"/>
            </a:rPr>
            <a:t>Directora</a:t>
          </a:r>
          <a:r>
            <a:rPr lang="es-MX" sz="1100" baseline="0">
              <a:solidFill>
                <a:schemeClr val="tx1"/>
              </a:solidFill>
              <a:effectLst/>
              <a:latin typeface="+mn-lt"/>
              <a:ea typeface="+mn-ea"/>
              <a:cs typeface="+mn-cs"/>
            </a:rPr>
            <a:t> de Administración y Finanzas</a:t>
          </a:r>
          <a:endParaRPr lang="es-MX">
            <a:effectLst/>
          </a:endParaRPr>
        </a:p>
      </xdr:txBody>
    </xdr:sp>
    <xdr:clientData/>
  </xdr:oneCellAnchor>
  <xdr:oneCellAnchor>
    <xdr:from>
      <xdr:col>3</xdr:col>
      <xdr:colOff>158750</xdr:colOff>
      <xdr:row>78</xdr:row>
      <xdr:rowOff>127001</xdr:rowOff>
    </xdr:from>
    <xdr:ext cx="2905125" cy="662517"/>
    <xdr:sp macro="" textlink="">
      <xdr:nvSpPr>
        <xdr:cNvPr id="5" name="CuadroTexto 5">
          <a:extLst>
            <a:ext uri="{FF2B5EF4-FFF2-40B4-BE49-F238E27FC236}">
              <a16:creationId xmlns:a16="http://schemas.microsoft.com/office/drawing/2014/main" id="{00000000-0008-0000-2900-000005000000}"/>
            </a:ext>
          </a:extLst>
        </xdr:cNvPr>
        <xdr:cNvSpPr txBox="1"/>
      </xdr:nvSpPr>
      <xdr:spPr>
        <a:xfrm>
          <a:off x="3894667" y="21875751"/>
          <a:ext cx="29051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solidFill>
                <a:schemeClr val="tx1"/>
              </a:solidFill>
              <a:effectLst/>
              <a:latin typeface="+mn-lt"/>
              <a:ea typeface="+mn-ea"/>
              <a:cs typeface="+mn-cs"/>
            </a:rPr>
            <a:t>Lic.</a:t>
          </a:r>
          <a:r>
            <a:rPr lang="es-MX" sz="1100" baseline="0">
              <a:solidFill>
                <a:schemeClr val="tx1"/>
              </a:solidFill>
              <a:effectLst/>
              <a:latin typeface="+mn-lt"/>
              <a:ea typeface="+mn-ea"/>
              <a:cs typeface="+mn-cs"/>
            </a:rPr>
            <a:t> Javier Enrique Carrizales Salazar </a:t>
          </a:r>
          <a:endParaRPr lang="es-MX">
            <a:effectLst/>
          </a:endParaRPr>
        </a:p>
        <a:p>
          <a:pPr algn="ctr"/>
          <a:r>
            <a:rPr lang="es-MX" sz="1100">
              <a:solidFill>
                <a:schemeClr val="tx1"/>
              </a:solidFill>
              <a:effectLst/>
              <a:latin typeface="+mn-lt"/>
              <a:ea typeface="+mn-ea"/>
              <a:cs typeface="+mn-cs"/>
            </a:rPr>
            <a:t>Rector</a:t>
          </a:r>
          <a:endParaRPr lang="es-MX" sz="1100"/>
        </a:p>
      </xdr:txBody>
    </xdr:sp>
    <xdr:clientData/>
  </xdr:oneCellAnchor>
  <xdr:oneCellAnchor>
    <xdr:from>
      <xdr:col>2</xdr:col>
      <xdr:colOff>1571625</xdr:colOff>
      <xdr:row>3</xdr:row>
      <xdr:rowOff>164041</xdr:rowOff>
    </xdr:from>
    <xdr:ext cx="3045883" cy="243417"/>
    <xdr:sp macro="" textlink="">
      <xdr:nvSpPr>
        <xdr:cNvPr id="6" name="5 CuadroTexto">
          <a:extLst>
            <a:ext uri="{FF2B5EF4-FFF2-40B4-BE49-F238E27FC236}">
              <a16:creationId xmlns:a16="http://schemas.microsoft.com/office/drawing/2014/main" id="{00000000-0008-0000-2900-000006000000}"/>
            </a:ext>
          </a:extLst>
        </xdr:cNvPr>
        <xdr:cNvSpPr txBox="1"/>
      </xdr:nvSpPr>
      <xdr:spPr>
        <a:xfrm>
          <a:off x="3733800" y="792691"/>
          <a:ext cx="3045883" cy="2434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CUENTA</a:t>
          </a:r>
          <a:r>
            <a:rPr lang="es-MX" sz="1100" b="1" baseline="0">
              <a:latin typeface="Arial" pitchFamily="34" charset="0"/>
              <a:cs typeface="Arial" pitchFamily="34" charset="0"/>
            </a:rPr>
            <a:t> PÚBLICA</a:t>
          </a:r>
          <a:r>
            <a:rPr lang="es-MX" sz="1100" b="1" u="sng">
              <a:latin typeface="Arial" pitchFamily="34" charset="0"/>
              <a:cs typeface="Arial" pitchFamily="34" charset="0"/>
            </a:rPr>
            <a:t>:__2021_______</a:t>
          </a:r>
        </a:p>
      </xdr:txBody>
    </xdr:sp>
    <xdr:clientData/>
  </xdr:oneCellAnchor>
  <xdr:oneCellAnchor>
    <xdr:from>
      <xdr:col>4</xdr:col>
      <xdr:colOff>219075</xdr:colOff>
      <xdr:row>76</xdr:row>
      <xdr:rowOff>0</xdr:rowOff>
    </xdr:from>
    <xdr:ext cx="1222708" cy="257174"/>
    <xdr:sp macro="" textlink="">
      <xdr:nvSpPr>
        <xdr:cNvPr id="7" name="6 CuadroTexto">
          <a:extLst>
            <a:ext uri="{FF2B5EF4-FFF2-40B4-BE49-F238E27FC236}">
              <a16:creationId xmlns:a16="http://schemas.microsoft.com/office/drawing/2014/main" id="{00000000-0008-0000-2900-000007000000}"/>
            </a:ext>
          </a:extLst>
        </xdr:cNvPr>
        <xdr:cNvSpPr txBox="1"/>
      </xdr:nvSpPr>
      <xdr:spPr>
        <a:xfrm>
          <a:off x="3228975" y="1466850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a:latin typeface="Arial" pitchFamily="34" charset="0"/>
            <a:cs typeface="Arial" pitchFamily="34" charset="0"/>
          </a:endParaRPr>
        </a:p>
      </xdr:txBody>
    </xdr:sp>
    <xdr:clientData/>
  </xdr:oneCellAnchor>
  <xdr:oneCellAnchor>
    <xdr:from>
      <xdr:col>4</xdr:col>
      <xdr:colOff>0</xdr:colOff>
      <xdr:row>34</xdr:row>
      <xdr:rowOff>0</xdr:rowOff>
    </xdr:from>
    <xdr:ext cx="184731" cy="264560"/>
    <xdr:sp macro="" textlink="">
      <xdr:nvSpPr>
        <xdr:cNvPr id="8" name="4 CuadroTexto">
          <a:extLst>
            <a:ext uri="{FF2B5EF4-FFF2-40B4-BE49-F238E27FC236}">
              <a16:creationId xmlns:a16="http://schemas.microsoft.com/office/drawing/2014/main" id="{00000000-0008-0000-2900-000008000000}"/>
            </a:ext>
          </a:extLst>
        </xdr:cNvPr>
        <xdr:cNvSpPr txBox="1"/>
      </xdr:nvSpPr>
      <xdr:spPr>
        <a:xfrm>
          <a:off x="300990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0</xdr:colOff>
      <xdr:row>48</xdr:row>
      <xdr:rowOff>0</xdr:rowOff>
    </xdr:from>
    <xdr:ext cx="184731" cy="264560"/>
    <xdr:sp macro="" textlink="">
      <xdr:nvSpPr>
        <xdr:cNvPr id="9" name="4 CuadroTexto">
          <a:extLst>
            <a:ext uri="{FF2B5EF4-FFF2-40B4-BE49-F238E27FC236}">
              <a16:creationId xmlns:a16="http://schemas.microsoft.com/office/drawing/2014/main" id="{00000000-0008-0000-2900-000009000000}"/>
            </a:ext>
          </a:extLst>
        </xdr:cNvPr>
        <xdr:cNvSpPr txBox="1"/>
      </xdr:nvSpPr>
      <xdr:spPr>
        <a:xfrm>
          <a:off x="3009900" y="914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0</xdr:colOff>
      <xdr:row>62</xdr:row>
      <xdr:rowOff>0</xdr:rowOff>
    </xdr:from>
    <xdr:ext cx="184731" cy="264560"/>
    <xdr:sp macro="" textlink="">
      <xdr:nvSpPr>
        <xdr:cNvPr id="10" name="4 CuadroTexto">
          <a:extLst>
            <a:ext uri="{FF2B5EF4-FFF2-40B4-BE49-F238E27FC236}">
              <a16:creationId xmlns:a16="http://schemas.microsoft.com/office/drawing/2014/main" id="{00000000-0008-0000-2900-00000A000000}"/>
            </a:ext>
          </a:extLst>
        </xdr:cNvPr>
        <xdr:cNvSpPr txBox="1"/>
      </xdr:nvSpPr>
      <xdr:spPr>
        <a:xfrm>
          <a:off x="3009900" y="118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219075</xdr:colOff>
      <xdr:row>31</xdr:row>
      <xdr:rowOff>0</xdr:rowOff>
    </xdr:from>
    <xdr:ext cx="1222708" cy="257174"/>
    <xdr:sp macro="" textlink="">
      <xdr:nvSpPr>
        <xdr:cNvPr id="11" name="6 CuadroTexto">
          <a:extLst>
            <a:ext uri="{FF2B5EF4-FFF2-40B4-BE49-F238E27FC236}">
              <a16:creationId xmlns:a16="http://schemas.microsoft.com/office/drawing/2014/main" id="{00000000-0008-0000-2900-00000B000000}"/>
            </a:ext>
          </a:extLst>
        </xdr:cNvPr>
        <xdr:cNvSpPr txBox="1"/>
      </xdr:nvSpPr>
      <xdr:spPr>
        <a:xfrm>
          <a:off x="5510742" y="21452417"/>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a:latin typeface="Arial" pitchFamily="34" charset="0"/>
            <a:cs typeface="Arial" pitchFamily="34" charset="0"/>
          </a:endParaRPr>
        </a:p>
      </xdr:txBody>
    </xdr:sp>
    <xdr:clientData/>
  </xdr:oneCellAnchor>
  <xdr:oneCellAnchor>
    <xdr:from>
      <xdr:col>1</xdr:col>
      <xdr:colOff>1259417</xdr:colOff>
      <xdr:row>14</xdr:row>
      <xdr:rowOff>42334</xdr:rowOff>
    </xdr:from>
    <xdr:ext cx="3333750" cy="1100665"/>
    <xdr:sp macro="" textlink="">
      <xdr:nvSpPr>
        <xdr:cNvPr id="12" name="CuadroTexto 5">
          <a:extLst>
            <a:ext uri="{FF2B5EF4-FFF2-40B4-BE49-F238E27FC236}">
              <a16:creationId xmlns:a16="http://schemas.microsoft.com/office/drawing/2014/main" id="{00000000-0008-0000-2900-00000C000000}"/>
            </a:ext>
          </a:extLst>
        </xdr:cNvPr>
        <xdr:cNvSpPr txBox="1"/>
      </xdr:nvSpPr>
      <xdr:spPr>
        <a:xfrm>
          <a:off x="1703917" y="4773084"/>
          <a:ext cx="3333750" cy="1100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400" b="1"/>
            <a:t>INCLUIR TODAS LAS CUENTAS</a:t>
          </a:r>
        </a:p>
        <a:p>
          <a:r>
            <a:rPr lang="es-MX" sz="900" b="0"/>
            <a:t>Nota : Este</a:t>
          </a:r>
          <a:r>
            <a:rPr lang="es-MX" sz="900" b="0" baseline="0"/>
            <a:t> formato No Aplica Órganos  Autónomos</a:t>
          </a:r>
        </a:p>
        <a:p>
          <a:r>
            <a:rPr lang="es-MX" sz="900" b="0" baseline="0"/>
            <a:t>Poder Legislativo, Poder Judicial.</a:t>
          </a:r>
          <a:endParaRPr lang="es-MX" sz="900" b="0"/>
        </a:p>
      </xdr:txBody>
    </xdr:sp>
    <xdr:clientData/>
  </xdr:oneCellAnchor>
  <xdr:oneCellAnchor>
    <xdr:from>
      <xdr:col>1</xdr:col>
      <xdr:colOff>1714499</xdr:colOff>
      <xdr:row>41</xdr:row>
      <xdr:rowOff>0</xdr:rowOff>
    </xdr:from>
    <xdr:ext cx="3227918" cy="762000"/>
    <xdr:sp macro="" textlink="">
      <xdr:nvSpPr>
        <xdr:cNvPr id="13" name="CuadroTexto 5">
          <a:extLst>
            <a:ext uri="{FF2B5EF4-FFF2-40B4-BE49-F238E27FC236}">
              <a16:creationId xmlns:a16="http://schemas.microsoft.com/office/drawing/2014/main" id="{00000000-0008-0000-2900-00000D000000}"/>
            </a:ext>
          </a:extLst>
        </xdr:cNvPr>
        <xdr:cNvSpPr txBox="1"/>
      </xdr:nvSpPr>
      <xdr:spPr>
        <a:xfrm>
          <a:off x="2158999" y="13303250"/>
          <a:ext cx="3227918"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400" b="1"/>
            <a:t>INCLUIR TODAS LAS CUENTAS</a:t>
          </a:r>
        </a:p>
        <a:p>
          <a:r>
            <a:rPr lang="es-MX" sz="1100" b="0">
              <a:solidFill>
                <a:schemeClr val="tx1"/>
              </a:solidFill>
              <a:effectLst/>
              <a:latin typeface="+mn-lt"/>
              <a:ea typeface="+mn-ea"/>
              <a:cs typeface="+mn-cs"/>
            </a:rPr>
            <a:t>Nota : Este</a:t>
          </a:r>
          <a:r>
            <a:rPr lang="es-MX" sz="1100" b="0" baseline="0">
              <a:solidFill>
                <a:schemeClr val="tx1"/>
              </a:solidFill>
              <a:effectLst/>
              <a:latin typeface="+mn-lt"/>
              <a:ea typeface="+mn-ea"/>
              <a:cs typeface="+mn-cs"/>
            </a:rPr>
            <a:t> formato No Aplica Órganos  Autónomos</a:t>
          </a:r>
          <a:endParaRPr lang="es-MX" sz="1400">
            <a:effectLst/>
          </a:endParaRPr>
        </a:p>
        <a:p>
          <a:r>
            <a:rPr lang="es-MX" sz="1100" b="0" baseline="0">
              <a:solidFill>
                <a:schemeClr val="tx1"/>
              </a:solidFill>
              <a:effectLst/>
              <a:latin typeface="+mn-lt"/>
              <a:ea typeface="+mn-ea"/>
              <a:cs typeface="+mn-cs"/>
            </a:rPr>
            <a:t>Poder Legislativo, Poder Judicial</a:t>
          </a:r>
          <a:endParaRPr lang="es-MX" sz="1400" b="1"/>
        </a:p>
      </xdr:txBody>
    </xdr:sp>
    <xdr:clientData/>
  </xdr:oneCellAnchor>
  <xdr:oneCellAnchor>
    <xdr:from>
      <xdr:col>2</xdr:col>
      <xdr:colOff>31749</xdr:colOff>
      <xdr:row>53</xdr:row>
      <xdr:rowOff>116416</xdr:rowOff>
    </xdr:from>
    <xdr:ext cx="3143251" cy="772584"/>
    <xdr:sp macro="" textlink="">
      <xdr:nvSpPr>
        <xdr:cNvPr id="14" name="CuadroTexto 5">
          <a:extLst>
            <a:ext uri="{FF2B5EF4-FFF2-40B4-BE49-F238E27FC236}">
              <a16:creationId xmlns:a16="http://schemas.microsoft.com/office/drawing/2014/main" id="{00000000-0008-0000-2900-00000E000000}"/>
            </a:ext>
          </a:extLst>
        </xdr:cNvPr>
        <xdr:cNvSpPr txBox="1"/>
      </xdr:nvSpPr>
      <xdr:spPr>
        <a:xfrm>
          <a:off x="2190749" y="16234833"/>
          <a:ext cx="3143251" cy="7725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400" b="1"/>
            <a:t>INCLUIR TODAS LAS CUENTAS</a:t>
          </a:r>
        </a:p>
        <a:p>
          <a:r>
            <a:rPr lang="es-MX" sz="1100" b="0">
              <a:solidFill>
                <a:schemeClr val="tx1"/>
              </a:solidFill>
              <a:effectLst/>
              <a:latin typeface="+mn-lt"/>
              <a:ea typeface="+mn-ea"/>
              <a:cs typeface="+mn-cs"/>
            </a:rPr>
            <a:t>Nota : Este</a:t>
          </a:r>
          <a:r>
            <a:rPr lang="es-MX" sz="1100" b="0" baseline="0">
              <a:solidFill>
                <a:schemeClr val="tx1"/>
              </a:solidFill>
              <a:effectLst/>
              <a:latin typeface="+mn-lt"/>
              <a:ea typeface="+mn-ea"/>
              <a:cs typeface="+mn-cs"/>
            </a:rPr>
            <a:t> formato No Aplica Órganos  Autónomos</a:t>
          </a:r>
          <a:endParaRPr lang="es-MX" sz="1400">
            <a:effectLst/>
          </a:endParaRPr>
        </a:p>
        <a:p>
          <a:r>
            <a:rPr lang="es-MX" sz="1100" b="0" baseline="0">
              <a:solidFill>
                <a:schemeClr val="tx1"/>
              </a:solidFill>
              <a:effectLst/>
              <a:latin typeface="+mn-lt"/>
              <a:ea typeface="+mn-ea"/>
              <a:cs typeface="+mn-cs"/>
            </a:rPr>
            <a:t>Poder Legislativo, Poder Judicial</a:t>
          </a:r>
          <a:endParaRPr lang="es-MX" sz="1400" b="1"/>
        </a:p>
      </xdr:txBody>
    </xdr:sp>
    <xdr:clientData/>
  </xdr:oneCellAnchor>
  <xdr:oneCellAnchor>
    <xdr:from>
      <xdr:col>1</xdr:col>
      <xdr:colOff>1714499</xdr:colOff>
      <xdr:row>68</xdr:row>
      <xdr:rowOff>211666</xdr:rowOff>
    </xdr:from>
    <xdr:ext cx="3217333" cy="709083"/>
    <xdr:sp macro="" textlink="">
      <xdr:nvSpPr>
        <xdr:cNvPr id="15" name="CuadroTexto 5">
          <a:extLst>
            <a:ext uri="{FF2B5EF4-FFF2-40B4-BE49-F238E27FC236}">
              <a16:creationId xmlns:a16="http://schemas.microsoft.com/office/drawing/2014/main" id="{00000000-0008-0000-2900-00000F000000}"/>
            </a:ext>
          </a:extLst>
        </xdr:cNvPr>
        <xdr:cNvSpPr txBox="1"/>
      </xdr:nvSpPr>
      <xdr:spPr>
        <a:xfrm>
          <a:off x="2158999" y="19780249"/>
          <a:ext cx="3217333" cy="709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400" b="1"/>
            <a:t>INCLUIR TODAS LAS CUENTAS</a:t>
          </a:r>
        </a:p>
        <a:p>
          <a:r>
            <a:rPr lang="es-MX" sz="1100" b="0">
              <a:solidFill>
                <a:schemeClr val="tx1"/>
              </a:solidFill>
              <a:effectLst/>
              <a:latin typeface="+mn-lt"/>
              <a:ea typeface="+mn-ea"/>
              <a:cs typeface="+mn-cs"/>
            </a:rPr>
            <a:t>Nota : Este</a:t>
          </a:r>
          <a:r>
            <a:rPr lang="es-MX" sz="1100" b="0" baseline="0">
              <a:solidFill>
                <a:schemeClr val="tx1"/>
              </a:solidFill>
              <a:effectLst/>
              <a:latin typeface="+mn-lt"/>
              <a:ea typeface="+mn-ea"/>
              <a:cs typeface="+mn-cs"/>
            </a:rPr>
            <a:t> formato No Aplica Órganos  Autónomos</a:t>
          </a:r>
          <a:endParaRPr lang="es-MX" sz="1400">
            <a:effectLst/>
          </a:endParaRPr>
        </a:p>
        <a:p>
          <a:r>
            <a:rPr lang="es-MX" sz="1100" b="0" baseline="0">
              <a:solidFill>
                <a:schemeClr val="tx1"/>
              </a:solidFill>
              <a:effectLst/>
              <a:latin typeface="+mn-lt"/>
              <a:ea typeface="+mn-ea"/>
              <a:cs typeface="+mn-cs"/>
            </a:rPr>
            <a:t>Poder Legislativo, Poder Judicial</a:t>
          </a:r>
          <a:endParaRPr lang="es-MX" sz="1400" b="1"/>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erica%20Encinas/AppData/Roaming/Microsoft/Excel/PT%20Gastos%20x%20partida%20pp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ciaL/Downloads/formatos-cpca-2020-y-guia-de-cumpli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ETCA%20IV%2006%20CEPC%204TO%20TRIM%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FORMATOS  "/>
      <sheetName val="CPCA-I-01"/>
      <sheetName val="CPCA-I-02"/>
      <sheetName val="CPCA-I-03"/>
      <sheetName val="CPCA-I-04"/>
      <sheetName val="CPCA-I-05"/>
      <sheetName val="CPCA-I-06"/>
      <sheetName val="CPCA-I-07"/>
      <sheetName val="CPCA-I-08"/>
      <sheetName val="CPCA-I-09"/>
      <sheetName val="CPCA-I-10"/>
      <sheetName val="CPCA-I-11"/>
      <sheetName val="CPCA-I-12 (NOTAS)"/>
      <sheetName val="CPCA-II-01"/>
      <sheetName val="CPCA-II-02"/>
      <sheetName val="CPCA-II-03"/>
      <sheetName val="CPCA II-04"/>
      <sheetName val="CPCA-II-05"/>
      <sheetName val="CPCA-II-06"/>
      <sheetName val="CPCA-II-07"/>
      <sheetName val="CPCA-II-08"/>
      <sheetName val="CPCA-II-09"/>
      <sheetName val="CPCA-II-10"/>
      <sheetName val="CPCA-II-11"/>
      <sheetName val="CPCA-II-12"/>
      <sheetName val="CPCA-II-13"/>
      <sheetName val="CPCA-II-14"/>
      <sheetName val="CPCA-II-15"/>
      <sheetName val="CPCA-II-16"/>
      <sheetName val="CPCA-II-17"/>
      <sheetName val="CPCA-III-01"/>
      <sheetName val="CPCA-III-03"/>
      <sheetName val="CPCA-III-04"/>
      <sheetName val="CPCA-III-05"/>
      <sheetName val="CPCA-IV-01"/>
      <sheetName val="CPCA-IV-02"/>
      <sheetName val="CPCA-IV-03"/>
      <sheetName val="CPCA-IV-04"/>
      <sheetName val="CPCA-IV-05"/>
      <sheetName val="CPCA-IV-06 FORMULADO"/>
      <sheetName val="CPCA-IV-06"/>
      <sheetName val="ANEXO A"/>
      <sheetName val="ANEXO B"/>
      <sheetName val="ANEXO C"/>
      <sheetName val="ANEXO3"/>
    </sheetNames>
    <sheetDataSet>
      <sheetData sheetId="0"/>
      <sheetData sheetId="1">
        <row r="1">
          <cell r="A1" t="str">
            <v xml:space="preserve">Nombre de la Entidad </v>
          </cell>
        </row>
      </sheetData>
      <sheetData sheetId="2"/>
      <sheetData sheetId="3">
        <row r="3">
          <cell r="A3" t="str">
            <v>Del XX de XXXXXX al XX de XXXXXXX de 2020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FORMATOS  "/>
      <sheetName val="ETCA-I-01"/>
      <sheetName val="ETCA-I-02"/>
      <sheetName val="ETCA-I-03"/>
      <sheetName val="ETCA-I-04"/>
      <sheetName val="ETCA-I-05"/>
      <sheetName val="ETCA-I-06"/>
      <sheetName val="ETCA-I-07"/>
      <sheetName val="ETCA-I-08"/>
      <sheetName val="ETCA-I-09"/>
      <sheetName val="ETCA-I-10"/>
      <sheetName val="ETCA-I-11"/>
      <sheetName val="ETCA-I-12 (NOTAS)"/>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II-13"/>
      <sheetName val="ETCA-II-14"/>
      <sheetName val="ETCA-II-15"/>
      <sheetName val="ETCA-II-16"/>
      <sheetName val="ETCA-II-17"/>
      <sheetName val="ETCA-III-01"/>
      <sheetName val="ETCA-III-03"/>
      <sheetName val="ETCA-III-04"/>
      <sheetName val="ETCA-III-05"/>
      <sheetName val="ETCA-IV-01"/>
      <sheetName val="ETCA-IV-02"/>
      <sheetName val="ETCA-IV-03"/>
      <sheetName val="ETCA-IV-04"/>
      <sheetName val="ETCA-IV-06"/>
      <sheetName val="ANEXO A"/>
      <sheetName val="ANEXO B"/>
      <sheetName val="ANEXO C"/>
    </sheetNames>
    <sheetDataSet>
      <sheetData sheetId="0" refreshError="1"/>
      <sheetData sheetId="1">
        <row r="1">
          <cell r="A1" t="str">
            <v xml:space="preserve">Nombre de la Entidad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8" Type="http://schemas.openxmlformats.org/officeDocument/2006/relationships/hyperlink" Target="https://hacienda.sonora.gob.mx/finanzas-publicas/presupuestacion/iniciativa-de-ley-y-decreto/2020/" TargetMode="External"/><Relationship Id="rId13" Type="http://schemas.openxmlformats.org/officeDocument/2006/relationships/hyperlink" Target="http://transparencia.esonora.gob.mx/Sonora/Transparencia/Poder+Ejecutivo/Entidades/Comisi%C3%B3n+de+Vivienda+del+Estado+de+Sonora/Art%C3%ADculo+70+LGT/" TargetMode="External"/><Relationship Id="rId18" Type="http://schemas.openxmlformats.org/officeDocument/2006/relationships/hyperlink" Target="http://transparencia.esonora.gob.mx/Sonora/Transparencia/Poder+Ejecutivo/Entidades/Comisi%C3%B3n+de+Vivienda+del+Estado+de+Sonora/Hist%C3%B3rico/Art%C3%ADculo+70+y+71+Ley+General+de+Transparencia/Fracciones+Art.+70+2020.htm" TargetMode="External"/><Relationship Id="rId3" Type="http://schemas.openxmlformats.org/officeDocument/2006/relationships/hyperlink" Target="https://hacienda.sonora.gob.mx/finanzas-publicas/presupuestacion/iniciativa-de-ley-y-decreto/2020/" TargetMode="External"/><Relationship Id="rId7" Type="http://schemas.openxmlformats.org/officeDocument/2006/relationships/hyperlink" Target="http://transparencia.esonora.gob.mx/Sonora/Transparencia/Poder+Ejecutivo/Entidades/Comisi%C3%B3n+de+Vivienda+del+Estado+de+Sonora/Art%C3%ADculo+70+LGT/" TargetMode="External"/><Relationship Id="rId12" Type="http://schemas.openxmlformats.org/officeDocument/2006/relationships/hyperlink" Target="https://hacienda.sonora.gob.mx/finanzas-publicas/presupuestacion" TargetMode="External"/><Relationship Id="rId17" Type="http://schemas.openxmlformats.org/officeDocument/2006/relationships/hyperlink" Target="http://transparencia.esonora.gob.mx/Sonora/Transparencia/Poder+Ejecutivo/Entidades/Comisi%C3%B3n+de+Vivienda+del+Estado+de+Sonora/Hist%C3%B3rico/Art%C3%ADculo+70+y+71+Ley+General+de+Transparencia/Fracciones+Art.+70+2020.htm" TargetMode="External"/><Relationship Id="rId2" Type="http://schemas.openxmlformats.org/officeDocument/2006/relationships/hyperlink" Target="http://transparencia.esonora.gob.mx/Sonora/Transparencia/Poder+Ejecutivo/Entidades/Comisi%C3%B3n+de+Vivienda+del+Estado+de+Sonora/Hist%C3%B3rico/Art%C3%ADculo+70+y+71+Ley+General+de+Transparencia/Fracciones+Art.+70+2020.htm" TargetMode="External"/><Relationship Id="rId16" Type="http://schemas.openxmlformats.org/officeDocument/2006/relationships/hyperlink" Target="http://transparencia.esonora.gob.mx/Sonora/Transparencia/Poder+Ejecutivo/Entidades/Comisi%C3%B3n+de+Vivienda+del+Estado+de+Sonora/Art%C3%ADculo+70+LGT/" TargetMode="External"/><Relationship Id="rId1" Type="http://schemas.openxmlformats.org/officeDocument/2006/relationships/hyperlink" Target="http://transparencia.esonora.gob.mx/Sonora/Transparencia/Poder+Ejecutivo/Entidades/Comisi%C3%B3n+de+Vivienda+del+Estado+de+Sonora/Hist%C3%B3rico/Art%C3%ADculo+70+y+71+Ley+General+de+Transparencia/Fracciones+Art.+70+2020.htm" TargetMode="External"/><Relationship Id="rId6" Type="http://schemas.openxmlformats.org/officeDocument/2006/relationships/hyperlink" Target="https://hacienda.sonora.gob.mx/finanzas-publicas/presupuestacion" TargetMode="External"/><Relationship Id="rId11" Type="http://schemas.openxmlformats.org/officeDocument/2006/relationships/hyperlink" Target="https://hacienda.sonora.gob.mx/finanzas-publicas/presupuestacion/iniciativa-de-ley-y-decreto/2020/" TargetMode="External"/><Relationship Id="rId5" Type="http://schemas.openxmlformats.org/officeDocument/2006/relationships/hyperlink" Target="https://hacienda.sonora.gob.mx/finanzas-publicas/presupuestacion/iniciativa-de-ley-y-decreto/2020/" TargetMode="External"/><Relationship Id="rId15" Type="http://schemas.openxmlformats.org/officeDocument/2006/relationships/hyperlink" Target="https://hacienda.sonora.gob.mx/finanzas-publicas/presupuestacion" TargetMode="External"/><Relationship Id="rId10" Type="http://schemas.openxmlformats.org/officeDocument/2006/relationships/hyperlink" Target="http://transparencia.esonora.gob.mx/Sonora/Transparencia/Poder+Ejecutivo/Entidades/Comisi%C3%B3n+de+Vivienda+del+Estado+de+Sonora/Art%C3%ADculo+70+LGT/" TargetMode="External"/><Relationship Id="rId19" Type="http://schemas.openxmlformats.org/officeDocument/2006/relationships/printerSettings" Target="../printerSettings/printerSettings45.bin"/><Relationship Id="rId4" Type="http://schemas.openxmlformats.org/officeDocument/2006/relationships/hyperlink" Target="https://hacienda.sonora.gob.mx/finanzas-publicas/presupuestacion/iniciativa-de-ley-y-decreto/2020/" TargetMode="External"/><Relationship Id="rId9" Type="http://schemas.openxmlformats.org/officeDocument/2006/relationships/hyperlink" Target="https://hacienda.sonora.gob.mx/finanzas-publicas/presupuestacion" TargetMode="External"/><Relationship Id="rId14" Type="http://schemas.openxmlformats.org/officeDocument/2006/relationships/hyperlink" Target="https://hacienda.sonora.gob.mx/finanzas-publicas/presupuestacion/iniciativa-de-ley-y-decreto/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
  <sheetViews>
    <sheetView view="pageBreakPreview" topLeftCell="A31" zoomScaleSheetLayoutView="100" workbookViewId="0">
      <selection activeCell="B49" sqref="B49"/>
    </sheetView>
  </sheetViews>
  <sheetFormatPr baseColWidth="10" defaultRowHeight="15"/>
  <cols>
    <col min="3" max="3" width="68.42578125" customWidth="1"/>
  </cols>
  <sheetData>
    <row r="1" spans="1:3" s="3" customFormat="1" ht="27.75" customHeight="1">
      <c r="A1" s="806"/>
      <c r="B1" s="42" t="s">
        <v>0</v>
      </c>
      <c r="C1" s="806"/>
    </row>
    <row r="2" spans="1:3" s="3" customFormat="1" ht="4.5" customHeight="1">
      <c r="A2" s="806"/>
      <c r="B2" s="806"/>
      <c r="C2" s="806"/>
    </row>
    <row r="3" spans="1:3" s="3" customFormat="1" ht="19.5" customHeight="1" thickBot="1">
      <c r="A3" s="44" t="s">
        <v>1782</v>
      </c>
      <c r="B3" s="43"/>
      <c r="C3" s="43"/>
    </row>
    <row r="4" spans="1:3" ht="17.25" customHeight="1" thickBot="1">
      <c r="A4" s="1133" t="s">
        <v>895</v>
      </c>
      <c r="B4" s="1134"/>
      <c r="C4" s="1135"/>
    </row>
    <row r="5" spans="1:3" ht="17.25" customHeight="1" thickBot="1">
      <c r="A5" s="807">
        <v>1</v>
      </c>
      <c r="B5" s="808" t="s">
        <v>1781</v>
      </c>
      <c r="C5" s="808" t="s">
        <v>22</v>
      </c>
    </row>
    <row r="6" spans="1:3" ht="17.25" customHeight="1" thickBot="1">
      <c r="A6" s="809">
        <v>2</v>
      </c>
      <c r="B6" s="810" t="s">
        <v>1783</v>
      </c>
      <c r="C6" s="810" t="s">
        <v>896</v>
      </c>
    </row>
    <row r="7" spans="1:3" ht="17.25" customHeight="1" thickBot="1">
      <c r="A7" s="807">
        <v>3</v>
      </c>
      <c r="B7" s="808" t="s">
        <v>1784</v>
      </c>
      <c r="C7" s="808" t="s">
        <v>1</v>
      </c>
    </row>
    <row r="8" spans="1:3" ht="17.25" customHeight="1" thickBot="1">
      <c r="A8" s="807">
        <v>4</v>
      </c>
      <c r="B8" s="808" t="s">
        <v>1785</v>
      </c>
      <c r="C8" s="808" t="s">
        <v>2</v>
      </c>
    </row>
    <row r="9" spans="1:3" ht="17.25" customHeight="1" thickBot="1">
      <c r="A9" s="807">
        <v>5</v>
      </c>
      <c r="B9" s="808" t="s">
        <v>1786</v>
      </c>
      <c r="C9" s="808" t="s">
        <v>3</v>
      </c>
    </row>
    <row r="10" spans="1:3" ht="17.25" customHeight="1" thickBot="1">
      <c r="A10" s="807">
        <v>6</v>
      </c>
      <c r="B10" s="808" t="s">
        <v>1787</v>
      </c>
      <c r="C10" s="808" t="s">
        <v>4</v>
      </c>
    </row>
    <row r="11" spans="1:3" ht="17.25" customHeight="1" thickBot="1">
      <c r="A11" s="807">
        <v>7</v>
      </c>
      <c r="B11" s="808" t="s">
        <v>1788</v>
      </c>
      <c r="C11" s="808" t="s">
        <v>5</v>
      </c>
    </row>
    <row r="12" spans="1:3" ht="17.25" customHeight="1" thickBot="1">
      <c r="A12" s="807">
        <v>8</v>
      </c>
      <c r="B12" s="808" t="s">
        <v>1789</v>
      </c>
      <c r="C12" s="808" t="s">
        <v>6</v>
      </c>
    </row>
    <row r="13" spans="1:3" ht="17.25" customHeight="1" thickBot="1">
      <c r="A13" s="809">
        <v>9</v>
      </c>
      <c r="B13" s="810" t="s">
        <v>1790</v>
      </c>
      <c r="C13" s="810" t="s">
        <v>7</v>
      </c>
    </row>
    <row r="14" spans="1:3" ht="17.25" customHeight="1" thickBot="1">
      <c r="A14" s="809">
        <v>10</v>
      </c>
      <c r="B14" s="810" t="s">
        <v>1791</v>
      </c>
      <c r="C14" s="810" t="s">
        <v>897</v>
      </c>
    </row>
    <row r="15" spans="1:3" ht="17.25" customHeight="1" thickBot="1">
      <c r="A15" s="807">
        <v>11</v>
      </c>
      <c r="B15" s="808" t="s">
        <v>1792</v>
      </c>
      <c r="C15" s="808" t="s">
        <v>8</v>
      </c>
    </row>
    <row r="16" spans="1:3" ht="17.25" customHeight="1" thickBot="1">
      <c r="A16" s="807">
        <v>12</v>
      </c>
      <c r="B16" s="808" t="s">
        <v>1793</v>
      </c>
      <c r="C16" s="808" t="s">
        <v>9</v>
      </c>
    </row>
    <row r="17" spans="1:3" ht="17.25" customHeight="1" thickBot="1">
      <c r="A17" s="1133" t="s">
        <v>10</v>
      </c>
      <c r="B17" s="1134"/>
      <c r="C17" s="1135"/>
    </row>
    <row r="18" spans="1:3" ht="17.25" customHeight="1" thickBot="1">
      <c r="A18" s="807">
        <v>13</v>
      </c>
      <c r="B18" s="808" t="s">
        <v>1794</v>
      </c>
      <c r="C18" s="808" t="s">
        <v>11</v>
      </c>
    </row>
    <row r="19" spans="1:3" ht="17.25" customHeight="1" thickBot="1">
      <c r="A19" s="809">
        <v>14</v>
      </c>
      <c r="B19" s="810" t="s">
        <v>1795</v>
      </c>
      <c r="C19" s="810" t="s">
        <v>898</v>
      </c>
    </row>
    <row r="20" spans="1:3" ht="17.25" customHeight="1" thickBot="1">
      <c r="A20" s="807">
        <v>15</v>
      </c>
      <c r="B20" s="808" t="s">
        <v>1796</v>
      </c>
      <c r="C20" s="808" t="s">
        <v>899</v>
      </c>
    </row>
    <row r="21" spans="1:3" ht="17.25" customHeight="1" thickBot="1">
      <c r="A21" s="807">
        <v>16</v>
      </c>
      <c r="B21" s="808" t="s">
        <v>1797</v>
      </c>
      <c r="C21" s="808" t="s">
        <v>499</v>
      </c>
    </row>
    <row r="22" spans="1:3" ht="17.25" customHeight="1">
      <c r="A22" s="1131">
        <v>17</v>
      </c>
      <c r="B22" s="1131" t="s">
        <v>1798</v>
      </c>
      <c r="C22" s="811" t="s">
        <v>900</v>
      </c>
    </row>
    <row r="23" spans="1:3" ht="17.25" customHeight="1" thickBot="1">
      <c r="A23" s="1132"/>
      <c r="B23" s="1132"/>
      <c r="C23" s="810" t="s">
        <v>901</v>
      </c>
    </row>
    <row r="24" spans="1:3" ht="17.25" customHeight="1">
      <c r="A24" s="1136">
        <v>18</v>
      </c>
      <c r="B24" s="1136" t="s">
        <v>1799</v>
      </c>
      <c r="C24" s="812" t="s">
        <v>499</v>
      </c>
    </row>
    <row r="25" spans="1:3" ht="17.25" customHeight="1" thickBot="1">
      <c r="A25" s="1137"/>
      <c r="B25" s="1137"/>
      <c r="C25" s="808" t="s">
        <v>902</v>
      </c>
    </row>
    <row r="26" spans="1:3" ht="17.25" customHeight="1">
      <c r="A26" s="1136">
        <v>19</v>
      </c>
      <c r="B26" s="1136" t="s">
        <v>1800</v>
      </c>
      <c r="C26" s="812" t="s">
        <v>499</v>
      </c>
    </row>
    <row r="27" spans="1:3" ht="17.25" customHeight="1" thickBot="1">
      <c r="A27" s="1137"/>
      <c r="B27" s="1137"/>
      <c r="C27" s="808" t="s">
        <v>903</v>
      </c>
    </row>
    <row r="28" spans="1:3" ht="17.25" customHeight="1" thickBot="1">
      <c r="A28" s="809">
        <v>20</v>
      </c>
      <c r="B28" s="810" t="s">
        <v>1801</v>
      </c>
      <c r="C28" s="810" t="s">
        <v>12</v>
      </c>
    </row>
    <row r="29" spans="1:3" ht="17.25" customHeight="1">
      <c r="A29" s="1136">
        <v>21</v>
      </c>
      <c r="B29" s="1136" t="s">
        <v>1802</v>
      </c>
      <c r="C29" s="812" t="s">
        <v>499</v>
      </c>
    </row>
    <row r="30" spans="1:3" ht="17.25" customHeight="1" thickBot="1">
      <c r="A30" s="1137"/>
      <c r="B30" s="1137"/>
      <c r="C30" s="808" t="s">
        <v>904</v>
      </c>
    </row>
    <row r="31" spans="1:3" ht="17.25" customHeight="1">
      <c r="A31" s="1136">
        <v>22</v>
      </c>
      <c r="B31" s="1136" t="s">
        <v>1803</v>
      </c>
      <c r="C31" s="812" t="s">
        <v>499</v>
      </c>
    </row>
    <row r="32" spans="1:3" ht="17.25" customHeight="1" thickBot="1">
      <c r="A32" s="1137"/>
      <c r="B32" s="1137"/>
      <c r="C32" s="808" t="s">
        <v>905</v>
      </c>
    </row>
    <row r="33" spans="1:3" ht="17.25" customHeight="1">
      <c r="A33" s="1136">
        <v>23</v>
      </c>
      <c r="B33" s="1136" t="s">
        <v>1804</v>
      </c>
      <c r="C33" s="812" t="s">
        <v>499</v>
      </c>
    </row>
    <row r="34" spans="1:3" ht="17.25" customHeight="1" thickBot="1">
      <c r="A34" s="1137"/>
      <c r="B34" s="1137"/>
      <c r="C34" s="808" t="s">
        <v>687</v>
      </c>
    </row>
    <row r="35" spans="1:3" ht="17.25" customHeight="1">
      <c r="A35" s="1131">
        <v>24</v>
      </c>
      <c r="B35" s="1131" t="s">
        <v>1805</v>
      </c>
      <c r="C35" s="811" t="s">
        <v>906</v>
      </c>
    </row>
    <row r="36" spans="1:3" ht="17.25" customHeight="1" thickBot="1">
      <c r="A36" s="1132"/>
      <c r="B36" s="1132"/>
      <c r="C36" s="810" t="s">
        <v>687</v>
      </c>
    </row>
    <row r="37" spans="1:3" ht="17.25" customHeight="1">
      <c r="A37" s="1136">
        <v>25</v>
      </c>
      <c r="B37" s="1136" t="s">
        <v>1806</v>
      </c>
      <c r="C37" s="812" t="s">
        <v>499</v>
      </c>
    </row>
    <row r="38" spans="1:3" ht="17.25" customHeight="1" thickBot="1">
      <c r="A38" s="1137"/>
      <c r="B38" s="1137"/>
      <c r="C38" s="808" t="s">
        <v>753</v>
      </c>
    </row>
    <row r="39" spans="1:3" ht="17.25" customHeight="1">
      <c r="A39" s="1131">
        <v>26</v>
      </c>
      <c r="B39" s="1131" t="s">
        <v>1807</v>
      </c>
      <c r="C39" s="811" t="s">
        <v>907</v>
      </c>
    </row>
    <row r="40" spans="1:3" ht="17.25" customHeight="1" thickBot="1">
      <c r="A40" s="1132"/>
      <c r="B40" s="1132"/>
      <c r="C40" s="810" t="s">
        <v>758</v>
      </c>
    </row>
    <row r="41" spans="1:3" ht="17.25" customHeight="1" thickBot="1">
      <c r="A41" s="807">
        <v>27</v>
      </c>
      <c r="B41" s="808" t="s">
        <v>1808</v>
      </c>
      <c r="C41" s="808" t="s">
        <v>908</v>
      </c>
    </row>
    <row r="42" spans="1:3" ht="17.25" customHeight="1" thickBot="1">
      <c r="A42" s="807">
        <v>28</v>
      </c>
      <c r="B42" s="808" t="s">
        <v>1809</v>
      </c>
      <c r="C42" s="808" t="s">
        <v>14</v>
      </c>
    </row>
    <row r="43" spans="1:3" ht="17.25" customHeight="1" thickBot="1">
      <c r="A43" s="807">
        <v>29</v>
      </c>
      <c r="B43" s="808" t="s">
        <v>1810</v>
      </c>
      <c r="C43" s="808" t="s">
        <v>909</v>
      </c>
    </row>
    <row r="44" spans="1:3" ht="17.25" customHeight="1" thickBot="1">
      <c r="A44" s="1133" t="s">
        <v>15</v>
      </c>
      <c r="B44" s="1134"/>
      <c r="C44" s="1135"/>
    </row>
    <row r="45" spans="1:3" ht="17.25" customHeight="1" thickBot="1">
      <c r="A45" s="807">
        <v>30</v>
      </c>
      <c r="B45" s="808" t="s">
        <v>1811</v>
      </c>
      <c r="C45" s="808" t="s">
        <v>16</v>
      </c>
    </row>
    <row r="46" spans="1:3" ht="17.25" customHeight="1" thickBot="1">
      <c r="A46" s="807">
        <v>31</v>
      </c>
      <c r="B46" s="808" t="s">
        <v>1812</v>
      </c>
      <c r="C46" s="808" t="s">
        <v>914</v>
      </c>
    </row>
    <row r="47" spans="1:3" ht="17.25" customHeight="1" thickBot="1">
      <c r="A47" s="807">
        <v>32</v>
      </c>
      <c r="B47" s="808" t="s">
        <v>1813</v>
      </c>
      <c r="C47" s="808" t="s">
        <v>17</v>
      </c>
    </row>
    <row r="48" spans="1:3" ht="17.25" customHeight="1" thickBot="1">
      <c r="A48" s="807">
        <v>33</v>
      </c>
      <c r="B48" s="808" t="s">
        <v>1814</v>
      </c>
      <c r="C48" s="808" t="s">
        <v>910</v>
      </c>
    </row>
    <row r="49" spans="1:3" ht="17.25" customHeight="1" thickBot="1">
      <c r="A49" s="809">
        <v>34</v>
      </c>
      <c r="B49" s="810" t="s">
        <v>1815</v>
      </c>
      <c r="C49" s="810" t="s">
        <v>894</v>
      </c>
    </row>
    <row r="50" spans="1:3" ht="17.25" customHeight="1" thickBot="1">
      <c r="A50" s="1133" t="s">
        <v>911</v>
      </c>
      <c r="B50" s="1134"/>
      <c r="C50" s="1135"/>
    </row>
    <row r="51" spans="1:3" ht="17.25" customHeight="1" thickBot="1">
      <c r="A51" s="807">
        <v>35</v>
      </c>
      <c r="B51" s="808" t="s">
        <v>1816</v>
      </c>
      <c r="C51" s="808" t="s">
        <v>18</v>
      </c>
    </row>
    <row r="52" spans="1:3" ht="17.25" customHeight="1" thickBot="1">
      <c r="A52" s="809">
        <v>36</v>
      </c>
      <c r="B52" s="810" t="s">
        <v>1817</v>
      </c>
      <c r="C52" s="810" t="s">
        <v>19</v>
      </c>
    </row>
    <row r="53" spans="1:3" ht="17.25" customHeight="1" thickBot="1">
      <c r="A53" s="807">
        <v>37</v>
      </c>
      <c r="B53" s="808" t="s">
        <v>1818</v>
      </c>
      <c r="C53" s="808" t="s">
        <v>20</v>
      </c>
    </row>
    <row r="54" spans="1:3" ht="17.25" customHeight="1" thickBot="1">
      <c r="A54" s="807">
        <v>38</v>
      </c>
      <c r="B54" s="808" t="s">
        <v>1819</v>
      </c>
      <c r="C54" s="808" t="s">
        <v>915</v>
      </c>
    </row>
    <row r="55" spans="1:3" ht="17.25" customHeight="1" thickBot="1">
      <c r="A55" s="807">
        <v>39</v>
      </c>
      <c r="B55" s="808" t="s">
        <v>1820</v>
      </c>
      <c r="C55" s="808" t="s">
        <v>1055</v>
      </c>
    </row>
    <row r="56" spans="1:3" ht="17.25" customHeight="1" thickBot="1">
      <c r="A56" s="807">
        <v>40</v>
      </c>
      <c r="B56" s="808" t="s">
        <v>999</v>
      </c>
      <c r="C56" s="808" t="s">
        <v>21</v>
      </c>
    </row>
    <row r="57" spans="1:3" ht="15.75" thickBot="1">
      <c r="A57" s="884">
        <v>41</v>
      </c>
      <c r="B57" s="808" t="s">
        <v>1000</v>
      </c>
      <c r="C57" s="808" t="s">
        <v>1001</v>
      </c>
    </row>
    <row r="58" spans="1:3" ht="15.75" thickBot="1">
      <c r="A58" s="1082">
        <v>42</v>
      </c>
      <c r="B58" s="808" t="s">
        <v>1003</v>
      </c>
      <c r="C58" s="808" t="s">
        <v>1002</v>
      </c>
    </row>
    <row r="59" spans="1:3" ht="24.75" thickBot="1">
      <c r="A59" s="884">
        <v>43</v>
      </c>
      <c r="B59" s="808" t="s">
        <v>1980</v>
      </c>
      <c r="C59" s="808" t="s">
        <v>1841</v>
      </c>
    </row>
  </sheetData>
  <mergeCells count="22">
    <mergeCell ref="A4:C4"/>
    <mergeCell ref="A17:C17"/>
    <mergeCell ref="A22:A23"/>
    <mergeCell ref="B22:B23"/>
    <mergeCell ref="A24:A25"/>
    <mergeCell ref="B24:B25"/>
    <mergeCell ref="A26:A27"/>
    <mergeCell ref="B26:B27"/>
    <mergeCell ref="A29:A30"/>
    <mergeCell ref="B29:B30"/>
    <mergeCell ref="A31:A32"/>
    <mergeCell ref="B31:B32"/>
    <mergeCell ref="A39:A40"/>
    <mergeCell ref="B39:B40"/>
    <mergeCell ref="A44:C44"/>
    <mergeCell ref="A50:C50"/>
    <mergeCell ref="A33:A34"/>
    <mergeCell ref="B33:B34"/>
    <mergeCell ref="A35:A36"/>
    <mergeCell ref="B35:B36"/>
    <mergeCell ref="A37:A38"/>
    <mergeCell ref="B37:B38"/>
  </mergeCells>
  <pageMargins left="0.70866141732283472" right="0.70866141732283472" top="0.74803149606299213" bottom="0.74803149606299213" header="0.31496062992125984" footer="0.31496062992125984"/>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H60"/>
  <sheetViews>
    <sheetView view="pageBreakPreview" topLeftCell="A19" zoomScaleSheetLayoutView="100" workbookViewId="0">
      <selection activeCell="F46" sqref="F46"/>
    </sheetView>
  </sheetViews>
  <sheetFormatPr baseColWidth="10" defaultColWidth="11.28515625" defaultRowHeight="16.5"/>
  <cols>
    <col min="1" max="1" width="51.140625" style="50" customWidth="1"/>
    <col min="2" max="2" width="16" style="50" customWidth="1"/>
    <col min="3" max="3" width="15.7109375" style="50" customWidth="1"/>
    <col min="4" max="4" width="38.7109375" style="50" customWidth="1"/>
    <col min="5" max="5" width="10.28515625" style="50" customWidth="1"/>
    <col min="6" max="6" width="15.28515625" style="50" bestFit="1" customWidth="1"/>
    <col min="7" max="7" width="15.7109375" style="50" customWidth="1"/>
    <col min="8" max="8" width="164.28515625" style="50" customWidth="1"/>
    <col min="9" max="16384" width="11.28515625" style="50"/>
  </cols>
  <sheetData>
    <row r="1" spans="1:7">
      <c r="A1" s="1139" t="s">
        <v>1984</v>
      </c>
      <c r="B1" s="1139"/>
      <c r="C1" s="1139"/>
      <c r="D1" s="1139"/>
      <c r="E1" s="1139"/>
      <c r="F1" s="1139"/>
      <c r="G1" s="1139"/>
    </row>
    <row r="2" spans="1:7">
      <c r="A2" s="1139" t="s">
        <v>22</v>
      </c>
      <c r="B2" s="1139"/>
      <c r="C2" s="1139"/>
      <c r="D2" s="1139"/>
      <c r="E2" s="1139"/>
      <c r="F2" s="1139"/>
      <c r="G2" s="1139"/>
    </row>
    <row r="3" spans="1:7">
      <c r="A3" s="1140" t="s">
        <v>1985</v>
      </c>
      <c r="B3" s="1140"/>
      <c r="C3" s="1140"/>
      <c r="D3" s="1140"/>
      <c r="E3" s="1140"/>
      <c r="F3" s="1140"/>
      <c r="G3" s="1140"/>
    </row>
    <row r="4" spans="1:7" ht="17.25" thickBot="1">
      <c r="A4" s="1141" t="s">
        <v>1968</v>
      </c>
      <c r="B4" s="1141"/>
      <c r="C4" s="1141"/>
      <c r="D4" s="1141"/>
      <c r="E4" s="1141"/>
      <c r="F4" s="1141"/>
      <c r="G4" s="1141"/>
    </row>
    <row r="5" spans="1:7" ht="24" customHeight="1" thickBot="1">
      <c r="A5" s="96" t="s">
        <v>23</v>
      </c>
      <c r="B5" s="838">
        <v>2021</v>
      </c>
      <c r="C5" s="838">
        <v>2020</v>
      </c>
      <c r="D5" s="118" t="s">
        <v>24</v>
      </c>
      <c r="E5" s="118"/>
      <c r="F5" s="838">
        <v>2021</v>
      </c>
      <c r="G5" s="839">
        <v>2020</v>
      </c>
    </row>
    <row r="6" spans="1:7" ht="17.25" thickTop="1">
      <c r="A6" s="53"/>
      <c r="B6" s="54"/>
      <c r="C6" s="54"/>
      <c r="D6" s="54"/>
      <c r="E6" s="54"/>
      <c r="F6" s="54"/>
      <c r="G6" s="55"/>
    </row>
    <row r="7" spans="1:7">
      <c r="A7" s="56" t="s">
        <v>25</v>
      </c>
      <c r="B7" s="57"/>
      <c r="C7" s="57"/>
      <c r="D7" s="59" t="s">
        <v>26</v>
      </c>
      <c r="E7" s="59"/>
      <c r="F7" s="57"/>
      <c r="G7" s="60"/>
    </row>
    <row r="8" spans="1:7">
      <c r="A8" s="61" t="s">
        <v>27</v>
      </c>
      <c r="B8" s="62">
        <v>836023</v>
      </c>
      <c r="C8" s="62">
        <v>3750777</v>
      </c>
      <c r="D8" s="1138" t="s">
        <v>28</v>
      </c>
      <c r="E8" s="1138"/>
      <c r="F8" s="62">
        <v>987162</v>
      </c>
      <c r="G8" s="64">
        <v>1585015</v>
      </c>
    </row>
    <row r="9" spans="1:7">
      <c r="A9" s="61" t="s">
        <v>29</v>
      </c>
      <c r="B9" s="62">
        <v>805594</v>
      </c>
      <c r="C9" s="62">
        <v>739707</v>
      </c>
      <c r="D9" s="1138" t="s">
        <v>30</v>
      </c>
      <c r="E9" s="1138"/>
      <c r="F9" s="62">
        <v>0</v>
      </c>
      <c r="G9" s="64">
        <v>0</v>
      </c>
    </row>
    <row r="10" spans="1:7">
      <c r="A10" s="61" t="s">
        <v>31</v>
      </c>
      <c r="B10" s="62">
        <v>213144</v>
      </c>
      <c r="C10" s="62">
        <v>0</v>
      </c>
      <c r="D10" s="1138" t="s">
        <v>32</v>
      </c>
      <c r="E10" s="1138"/>
      <c r="F10" s="62">
        <v>0</v>
      </c>
      <c r="G10" s="64">
        <v>0</v>
      </c>
    </row>
    <row r="11" spans="1:7">
      <c r="A11" s="61" t="s">
        <v>33</v>
      </c>
      <c r="B11" s="62">
        <v>0</v>
      </c>
      <c r="C11" s="62">
        <v>0</v>
      </c>
      <c r="D11" s="1138" t="s">
        <v>34</v>
      </c>
      <c r="E11" s="1138"/>
      <c r="F11" s="62">
        <v>0</v>
      </c>
      <c r="G11" s="64">
        <v>0</v>
      </c>
    </row>
    <row r="12" spans="1:7">
      <c r="A12" s="61" t="s">
        <v>35</v>
      </c>
      <c r="B12" s="62">
        <v>0</v>
      </c>
      <c r="C12" s="62">
        <v>0</v>
      </c>
      <c r="D12" s="1138" t="s">
        <v>36</v>
      </c>
      <c r="E12" s="1138"/>
      <c r="F12" s="62">
        <v>0</v>
      </c>
      <c r="G12" s="64">
        <v>0</v>
      </c>
    </row>
    <row r="13" spans="1:7" ht="33" customHeight="1">
      <c r="A13" s="523" t="s">
        <v>37</v>
      </c>
      <c r="B13" s="62">
        <v>0</v>
      </c>
      <c r="C13" s="62">
        <v>0</v>
      </c>
      <c r="D13" s="1138" t="s">
        <v>38</v>
      </c>
      <c r="E13" s="1138"/>
      <c r="F13" s="62">
        <v>0</v>
      </c>
      <c r="G13" s="64">
        <v>0</v>
      </c>
    </row>
    <row r="14" spans="1:7">
      <c r="A14" s="61" t="s">
        <v>39</v>
      </c>
      <c r="B14" s="62">
        <v>0</v>
      </c>
      <c r="C14" s="62">
        <v>0</v>
      </c>
      <c r="D14" s="1138" t="s">
        <v>40</v>
      </c>
      <c r="E14" s="1138"/>
      <c r="F14" s="62">
        <v>0</v>
      </c>
      <c r="G14" s="64">
        <v>0</v>
      </c>
    </row>
    <row r="15" spans="1:7">
      <c r="A15" s="66"/>
      <c r="B15" s="62"/>
      <c r="C15" s="62"/>
      <c r="D15" s="1138" t="s">
        <v>41</v>
      </c>
      <c r="E15" s="1138"/>
      <c r="F15" s="62">
        <v>0</v>
      </c>
      <c r="G15" s="64">
        <v>85713</v>
      </c>
    </row>
    <row r="16" spans="1:7">
      <c r="A16" s="66"/>
      <c r="B16" s="67"/>
      <c r="C16" s="67"/>
      <c r="D16" s="58"/>
      <c r="E16" s="58"/>
      <c r="F16" s="62"/>
      <c r="G16" s="64"/>
    </row>
    <row r="17" spans="1:7">
      <c r="A17" s="99" t="s">
        <v>42</v>
      </c>
      <c r="B17" s="49">
        <f>SUM(B8:B16)</f>
        <v>1854761</v>
      </c>
      <c r="C17" s="49">
        <f>SUM(C8:C16)</f>
        <v>4490484</v>
      </c>
      <c r="D17" s="100" t="s">
        <v>43</v>
      </c>
      <c r="E17" s="100"/>
      <c r="F17" s="49">
        <f>SUM(F8:F16)</f>
        <v>987162</v>
      </c>
      <c r="G17" s="89">
        <f>SUM(G8:G16)</f>
        <v>1670728</v>
      </c>
    </row>
    <row r="18" spans="1:7">
      <c r="A18" s="66"/>
      <c r="B18" s="68"/>
      <c r="C18" s="68"/>
      <c r="D18" s="69"/>
      <c r="E18" s="69"/>
      <c r="F18" s="68"/>
      <c r="G18" s="70"/>
    </row>
    <row r="19" spans="1:7">
      <c r="A19" s="56" t="s">
        <v>44</v>
      </c>
      <c r="B19" s="62"/>
      <c r="C19" s="62"/>
      <c r="D19" s="59" t="s">
        <v>45</v>
      </c>
      <c r="E19" s="59"/>
      <c r="F19" s="71"/>
      <c r="G19" s="72"/>
    </row>
    <row r="20" spans="1:7">
      <c r="A20" s="61" t="s">
        <v>46</v>
      </c>
      <c r="B20" s="62">
        <v>0</v>
      </c>
      <c r="C20" s="62">
        <v>0</v>
      </c>
      <c r="D20" s="63" t="s">
        <v>47</v>
      </c>
      <c r="E20" s="63"/>
      <c r="F20" s="62">
        <v>0</v>
      </c>
      <c r="G20" s="64">
        <v>0</v>
      </c>
    </row>
    <row r="21" spans="1:7">
      <c r="A21" s="65" t="s">
        <v>48</v>
      </c>
      <c r="B21" s="62">
        <v>0</v>
      </c>
      <c r="C21" s="62">
        <v>0</v>
      </c>
      <c r="D21" s="769" t="s">
        <v>49</v>
      </c>
      <c r="E21" s="769"/>
      <c r="F21" s="62">
        <v>0</v>
      </c>
      <c r="G21" s="64">
        <v>0</v>
      </c>
    </row>
    <row r="22" spans="1:7" ht="16.5" customHeight="1">
      <c r="A22" s="522" t="s">
        <v>50</v>
      </c>
      <c r="B22" s="62">
        <v>56994464</v>
      </c>
      <c r="C22" s="62">
        <v>56994464</v>
      </c>
      <c r="D22" s="63" t="s">
        <v>51</v>
      </c>
      <c r="E22" s="63"/>
      <c r="F22" s="62">
        <v>0</v>
      </c>
      <c r="G22" s="64">
        <v>0</v>
      </c>
    </row>
    <row r="23" spans="1:7" ht="16.5" customHeight="1">
      <c r="A23" s="61" t="s">
        <v>52</v>
      </c>
      <c r="B23" s="62">
        <v>47976537</v>
      </c>
      <c r="C23" s="62">
        <v>32956538</v>
      </c>
      <c r="D23" s="63" t="s">
        <v>53</v>
      </c>
      <c r="E23" s="63"/>
      <c r="F23" s="62">
        <v>0</v>
      </c>
      <c r="G23" s="64">
        <v>0</v>
      </c>
    </row>
    <row r="24" spans="1:7" ht="33" customHeight="1">
      <c r="A24" s="524" t="s">
        <v>54</v>
      </c>
      <c r="B24" s="62">
        <v>3980832</v>
      </c>
      <c r="C24" s="62">
        <v>3797251</v>
      </c>
      <c r="D24" s="1138" t="s">
        <v>55</v>
      </c>
      <c r="E24" s="1138"/>
      <c r="F24" s="62">
        <v>0</v>
      </c>
      <c r="G24" s="64">
        <v>0</v>
      </c>
    </row>
    <row r="25" spans="1:7">
      <c r="A25" s="65" t="s">
        <v>56</v>
      </c>
      <c r="B25" s="62">
        <v>-29834098</v>
      </c>
      <c r="C25" s="62">
        <v>-21565991</v>
      </c>
      <c r="D25" s="63" t="s">
        <v>57</v>
      </c>
      <c r="E25" s="63"/>
      <c r="F25" s="62">
        <v>0</v>
      </c>
      <c r="G25" s="64">
        <v>0</v>
      </c>
    </row>
    <row r="26" spans="1:7">
      <c r="A26" s="61" t="s">
        <v>58</v>
      </c>
      <c r="B26" s="62">
        <v>0</v>
      </c>
      <c r="C26" s="62">
        <v>0</v>
      </c>
      <c r="D26" s="63"/>
      <c r="E26" s="63"/>
      <c r="F26" s="62"/>
      <c r="G26" s="64"/>
    </row>
    <row r="27" spans="1:7">
      <c r="A27" s="65" t="s">
        <v>59</v>
      </c>
      <c r="B27" s="62">
        <v>0</v>
      </c>
      <c r="C27" s="62">
        <v>0</v>
      </c>
      <c r="D27" s="73"/>
      <c r="E27" s="73"/>
      <c r="F27" s="62"/>
      <c r="G27" s="64"/>
    </row>
    <row r="28" spans="1:7">
      <c r="A28" s="61" t="s">
        <v>60</v>
      </c>
      <c r="B28" s="62">
        <v>0</v>
      </c>
      <c r="C28" s="62">
        <v>0</v>
      </c>
      <c r="D28" s="73"/>
      <c r="E28" s="73"/>
      <c r="F28" s="71"/>
      <c r="G28" s="72"/>
    </row>
    <row r="29" spans="1:7">
      <c r="A29" s="74"/>
      <c r="B29" s="62"/>
      <c r="C29" s="62"/>
      <c r="D29" s="73"/>
      <c r="E29" s="73"/>
      <c r="F29" s="71"/>
      <c r="G29" s="72"/>
    </row>
    <row r="30" spans="1:7">
      <c r="A30" s="99" t="s">
        <v>61</v>
      </c>
      <c r="B30" s="49">
        <f>SUM(B20:B28)</f>
        <v>79117735</v>
      </c>
      <c r="C30" s="49">
        <f>SUM(C20:C28)</f>
        <v>72182262</v>
      </c>
      <c r="D30" s="101" t="s">
        <v>62</v>
      </c>
      <c r="E30" s="101"/>
      <c r="F30" s="49">
        <f>SUM(F20:F28)</f>
        <v>0</v>
      </c>
      <c r="G30" s="89">
        <f>SUM(G20:G28)</f>
        <v>0</v>
      </c>
    </row>
    <row r="31" spans="1:7">
      <c r="A31" s="74"/>
      <c r="B31" s="62"/>
      <c r="C31" s="62"/>
      <c r="D31" s="73"/>
      <c r="E31" s="73"/>
      <c r="F31" s="67"/>
      <c r="G31" s="75"/>
    </row>
    <row r="32" spans="1:7">
      <c r="A32" s="99" t="s">
        <v>63</v>
      </c>
      <c r="B32" s="49">
        <f>B30+B17</f>
        <v>80972496</v>
      </c>
      <c r="C32" s="49">
        <f>C30+C17</f>
        <v>76672746</v>
      </c>
      <c r="D32" s="101" t="s">
        <v>64</v>
      </c>
      <c r="E32" s="101"/>
      <c r="F32" s="49">
        <f>F30+F17</f>
        <v>987162</v>
      </c>
      <c r="G32" s="89">
        <f>G30+G17</f>
        <v>1670728</v>
      </c>
    </row>
    <row r="33" spans="1:7">
      <c r="A33" s="66"/>
      <c r="B33" s="76"/>
      <c r="C33" s="76"/>
      <c r="D33" s="73"/>
      <c r="E33" s="73"/>
      <c r="F33" s="71"/>
      <c r="G33" s="72"/>
    </row>
    <row r="34" spans="1:7">
      <c r="A34" s="66"/>
      <c r="B34" s="62"/>
      <c r="C34" s="62"/>
      <c r="D34" s="77" t="s">
        <v>65</v>
      </c>
      <c r="E34" s="77"/>
      <c r="F34" s="67"/>
      <c r="G34" s="75"/>
    </row>
    <row r="35" spans="1:7">
      <c r="A35" s="66"/>
      <c r="B35" s="67"/>
      <c r="C35" s="67"/>
      <c r="D35" s="101" t="s">
        <v>66</v>
      </c>
      <c r="E35" s="101"/>
      <c r="F35" s="90">
        <f>SUM(F36:F38)</f>
        <v>98392445</v>
      </c>
      <c r="G35" s="91">
        <f>SUM(G36:G38)</f>
        <v>83403546</v>
      </c>
    </row>
    <row r="36" spans="1:7">
      <c r="A36" s="66"/>
      <c r="B36" s="67"/>
      <c r="C36" s="67"/>
      <c r="D36" s="63" t="s">
        <v>67</v>
      </c>
      <c r="E36" s="63"/>
      <c r="F36" s="62">
        <v>0</v>
      </c>
      <c r="G36" s="64">
        <v>0</v>
      </c>
    </row>
    <row r="37" spans="1:7">
      <c r="A37" s="66"/>
      <c r="B37" s="67"/>
      <c r="C37" s="67"/>
      <c r="D37" s="63" t="s">
        <v>68</v>
      </c>
      <c r="E37" s="63"/>
      <c r="F37" s="62">
        <v>98392445</v>
      </c>
      <c r="G37" s="64">
        <v>83403546</v>
      </c>
    </row>
    <row r="38" spans="1:7" ht="33">
      <c r="A38" s="66"/>
      <c r="B38" s="67"/>
      <c r="C38" s="67"/>
      <c r="D38" s="63" t="s">
        <v>69</v>
      </c>
      <c r="E38" s="63"/>
      <c r="F38" s="62"/>
      <c r="G38" s="64">
        <v>0</v>
      </c>
    </row>
    <row r="39" spans="1:7">
      <c r="A39" s="74"/>
      <c r="B39" s="68"/>
      <c r="C39" s="68"/>
      <c r="D39" s="101" t="s">
        <v>70</v>
      </c>
      <c r="E39" s="101"/>
      <c r="F39" s="90">
        <f>SUM(F40:F44)</f>
        <v>-18407111</v>
      </c>
      <c r="G39" s="91">
        <f>SUM(G40:G44)</f>
        <v>-8401528</v>
      </c>
    </row>
    <row r="40" spans="1:7">
      <c r="A40" s="74"/>
      <c r="B40" s="68"/>
      <c r="C40" s="68"/>
      <c r="D40" s="63" t="s">
        <v>71</v>
      </c>
      <c r="E40" s="63"/>
      <c r="F40" s="62">
        <v>-8235375</v>
      </c>
      <c r="G40" s="64">
        <v>-1950788</v>
      </c>
    </row>
    <row r="41" spans="1:7">
      <c r="A41" s="74"/>
      <c r="B41" s="68"/>
      <c r="C41" s="68"/>
      <c r="D41" s="63" t="s">
        <v>72</v>
      </c>
      <c r="E41" s="63"/>
      <c r="F41" s="62">
        <v>-909309</v>
      </c>
      <c r="G41" s="64">
        <v>1041479</v>
      </c>
    </row>
    <row r="42" spans="1:7">
      <c r="A42" s="66"/>
      <c r="B42" s="67"/>
      <c r="C42" s="67"/>
      <c r="D42" s="63" t="s">
        <v>73</v>
      </c>
      <c r="E42" s="63"/>
      <c r="F42" s="62">
        <v>0</v>
      </c>
      <c r="G42" s="64">
        <v>0</v>
      </c>
    </row>
    <row r="43" spans="1:7">
      <c r="A43" s="66"/>
      <c r="B43" s="67"/>
      <c r="C43" s="67"/>
      <c r="D43" s="63" t="s">
        <v>74</v>
      </c>
      <c r="E43" s="63"/>
      <c r="F43" s="62">
        <v>0</v>
      </c>
      <c r="G43" s="64">
        <v>0</v>
      </c>
    </row>
    <row r="44" spans="1:7" ht="33">
      <c r="A44" s="66"/>
      <c r="B44" s="67"/>
      <c r="C44" s="67"/>
      <c r="D44" s="63" t="s">
        <v>75</v>
      </c>
      <c r="E44" s="63"/>
      <c r="F44" s="62">
        <v>-9262427</v>
      </c>
      <c r="G44" s="64">
        <v>-7492219</v>
      </c>
    </row>
    <row r="45" spans="1:7" ht="33">
      <c r="A45" s="66"/>
      <c r="B45" s="67"/>
      <c r="C45" s="67"/>
      <c r="D45" s="102" t="s">
        <v>76</v>
      </c>
      <c r="E45" s="102"/>
      <c r="F45" s="92">
        <f>SUM(F46:F47)</f>
        <v>0</v>
      </c>
      <c r="G45" s="93">
        <f>SUM(G46:G47)</f>
        <v>0</v>
      </c>
    </row>
    <row r="46" spans="1:7">
      <c r="A46" s="61"/>
      <c r="B46" s="67"/>
      <c r="C46" s="67"/>
      <c r="D46" s="63" t="s">
        <v>77</v>
      </c>
      <c r="E46" s="63"/>
      <c r="F46" s="62"/>
      <c r="G46" s="64">
        <v>0</v>
      </c>
    </row>
    <row r="47" spans="1:7" ht="33">
      <c r="A47" s="78"/>
      <c r="B47" s="79"/>
      <c r="C47" s="79"/>
      <c r="D47" s="63" t="s">
        <v>78</v>
      </c>
      <c r="E47" s="63"/>
      <c r="F47" s="62">
        <v>0</v>
      </c>
      <c r="G47" s="64"/>
    </row>
    <row r="48" spans="1:7">
      <c r="A48" s="66"/>
      <c r="B48" s="79"/>
      <c r="C48" s="79"/>
      <c r="D48" s="80"/>
      <c r="E48" s="80"/>
      <c r="F48" s="79"/>
      <c r="G48" s="81"/>
    </row>
    <row r="49" spans="1:8">
      <c r="A49" s="61"/>
      <c r="B49" s="79"/>
      <c r="C49" s="79"/>
      <c r="D49" s="101" t="s">
        <v>79</v>
      </c>
      <c r="E49" s="101"/>
      <c r="F49" s="94">
        <f>F45+F39+F35</f>
        <v>79985334</v>
      </c>
      <c r="G49" s="95">
        <f>G45+G39+G35</f>
        <v>75002018</v>
      </c>
    </row>
    <row r="50" spans="1:8">
      <c r="A50" s="78"/>
      <c r="B50" s="79"/>
      <c r="C50" s="79"/>
      <c r="D50" s="69"/>
      <c r="E50" s="69"/>
      <c r="F50" s="82"/>
      <c r="G50" s="83"/>
    </row>
    <row r="51" spans="1:8" ht="33">
      <c r="A51" s="66"/>
      <c r="D51" s="101" t="s">
        <v>80</v>
      </c>
      <c r="E51" s="101"/>
      <c r="F51" s="94">
        <f>F49+F32</f>
        <v>80972496</v>
      </c>
      <c r="G51" s="95">
        <f>G49+G32</f>
        <v>76672746</v>
      </c>
      <c r="H51" s="738" t="str">
        <f>IF($B$32=$F$51,"","VALOR INCORRECTO!! TOTAL DE ACTIVOS TIENE QUE SER IGUAL AL TOTAL DE LA SUMA DE PASIVO Y HACIENDA")</f>
        <v/>
      </c>
    </row>
    <row r="52" spans="1:8" ht="17.25" thickBot="1">
      <c r="A52" s="84"/>
      <c r="B52" s="85"/>
      <c r="C52" s="85"/>
      <c r="D52" s="86"/>
      <c r="E52" s="86"/>
      <c r="F52" s="87"/>
      <c r="G52" s="88"/>
      <c r="H52" s="738" t="str">
        <f>IF($C$32=$G$51,"","VALOR INCORRECTO!! TOTAL DE ACTIVOS TIENE QUE SER IGUAL AL TOTAL DE LA SUMA DE PASIVO Y HCIENDA")</f>
        <v/>
      </c>
    </row>
    <row r="53" spans="1:8">
      <c r="A53" s="50" t="s">
        <v>81</v>
      </c>
      <c r="B53" s="485"/>
      <c r="C53" s="485"/>
      <c r="D53" s="52"/>
      <c r="E53" s="52"/>
      <c r="F53" s="486"/>
      <c r="G53" s="486"/>
      <c r="H53" s="738"/>
    </row>
    <row r="54" spans="1:8">
      <c r="B54" s="485"/>
      <c r="C54" s="485"/>
      <c r="D54" s="52"/>
      <c r="E54" s="52"/>
      <c r="F54" s="486"/>
      <c r="G54" s="486"/>
      <c r="H54" s="738"/>
    </row>
    <row r="55" spans="1:8">
      <c r="A55" s="52"/>
      <c r="B55" s="485"/>
      <c r="C55" s="485"/>
      <c r="D55" s="52"/>
      <c r="E55" s="52"/>
      <c r="F55" s="486"/>
      <c r="G55" s="486"/>
      <c r="H55" s="738"/>
    </row>
    <row r="56" spans="1:8">
      <c r="A56" s="52"/>
      <c r="B56" s="485"/>
      <c r="C56" s="485"/>
      <c r="D56" s="52"/>
      <c r="E56" s="52"/>
      <c r="F56" s="486"/>
      <c r="G56" s="486"/>
      <c r="H56" s="738"/>
    </row>
    <row r="57" spans="1:8">
      <c r="A57" s="52"/>
      <c r="B57" s="485"/>
      <c r="C57" s="485"/>
      <c r="D57" s="52"/>
      <c r="E57" s="52"/>
      <c r="F57" s="486"/>
      <c r="G57" s="486"/>
      <c r="H57" s="738"/>
    </row>
    <row r="60" spans="1:8">
      <c r="B60" s="97"/>
      <c r="C60" s="98" t="s">
        <v>82</v>
      </c>
    </row>
  </sheetData>
  <sheetProtection formatColumns="0" formatRows="0" insertHyperlinks="0"/>
  <mergeCells count="13">
    <mergeCell ref="D12:E12"/>
    <mergeCell ref="D13:E13"/>
    <mergeCell ref="D14:E14"/>
    <mergeCell ref="D15:E15"/>
    <mergeCell ref="D24:E24"/>
    <mergeCell ref="D8:E8"/>
    <mergeCell ref="D9:E9"/>
    <mergeCell ref="D10:E10"/>
    <mergeCell ref="D11:E11"/>
    <mergeCell ref="A1:G1"/>
    <mergeCell ref="A2:G2"/>
    <mergeCell ref="A3:G3"/>
    <mergeCell ref="A4:G4"/>
  </mergeCells>
  <printOptions horizontalCentered="1"/>
  <pageMargins left="0.27559055118110237" right="0.15748031496062992" top="0.39370078740157483" bottom="0.51181102362204722" header="0.31496062992125984" footer="0.31496062992125984"/>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3"/>
  <sheetViews>
    <sheetView view="pageBreakPreview" topLeftCell="A49" zoomScale="90" zoomScaleSheetLayoutView="90" workbookViewId="0">
      <selection activeCell="F63" sqref="F63:G67"/>
    </sheetView>
  </sheetViews>
  <sheetFormatPr baseColWidth="10" defaultColWidth="11.42578125" defaultRowHeight="15"/>
  <cols>
    <col min="1" max="1" width="40.28515625" customWidth="1"/>
    <col min="2" max="2" width="15.42578125" bestFit="1" customWidth="1"/>
    <col min="3" max="3" width="15.28515625" customWidth="1"/>
    <col min="4" max="4" width="1.28515625" customWidth="1"/>
    <col min="5" max="5" width="40.28515625" customWidth="1"/>
    <col min="6" max="6" width="15.42578125" bestFit="1" customWidth="1"/>
    <col min="7" max="7" width="15.5703125" customWidth="1"/>
  </cols>
  <sheetData>
    <row r="1" spans="1:7" ht="15.75">
      <c r="A1" s="1142" t="str">
        <f>'CPCA-I-01'!A1:G1</f>
        <v>Universidad Tecnológica de Guaymas</v>
      </c>
      <c r="B1" s="1142"/>
      <c r="C1" s="1142"/>
      <c r="D1" s="1142"/>
      <c r="E1" s="1142"/>
      <c r="F1" s="1142"/>
      <c r="G1" s="1142"/>
    </row>
    <row r="2" spans="1:7" ht="14.25" customHeight="1">
      <c r="A2" s="1139" t="s">
        <v>83</v>
      </c>
      <c r="B2" s="1139"/>
      <c r="C2" s="1139"/>
      <c r="D2" s="1139"/>
      <c r="E2" s="1139"/>
      <c r="F2" s="1139"/>
      <c r="G2" s="1139"/>
    </row>
    <row r="3" spans="1:7" ht="12.75" customHeight="1">
      <c r="A3" s="1143" t="s">
        <v>1986</v>
      </c>
      <c r="B3" s="1143"/>
      <c r="C3" s="1143"/>
      <c r="D3" s="1143"/>
      <c r="E3" s="1143"/>
      <c r="F3" s="1143"/>
      <c r="G3" s="1143"/>
    </row>
    <row r="4" spans="1:7" ht="12" customHeight="1" thickBot="1">
      <c r="A4" s="1144" t="s">
        <v>84</v>
      </c>
      <c r="B4" s="1144"/>
      <c r="C4" s="1144"/>
      <c r="D4" s="1144"/>
      <c r="E4" s="1144"/>
      <c r="F4" s="1144"/>
      <c r="G4" s="1144"/>
    </row>
    <row r="5" spans="1:7" ht="26.25" thickBot="1">
      <c r="A5" s="677" t="s">
        <v>85</v>
      </c>
      <c r="B5" s="833">
        <v>2021</v>
      </c>
      <c r="C5" s="833" t="s">
        <v>1056</v>
      </c>
      <c r="D5" s="678"/>
      <c r="E5" s="679" t="s">
        <v>85</v>
      </c>
      <c r="F5" s="833">
        <v>2021</v>
      </c>
      <c r="G5" s="833" t="s">
        <v>1056</v>
      </c>
    </row>
    <row r="6" spans="1:7" ht="15.75" customHeight="1">
      <c r="A6" s="600" t="s">
        <v>23</v>
      </c>
      <c r="B6" s="683"/>
      <c r="C6" s="683"/>
      <c r="D6" s="684"/>
      <c r="E6" s="683" t="s">
        <v>24</v>
      </c>
      <c r="F6" s="683"/>
      <c r="G6" s="683"/>
    </row>
    <row r="7" spans="1:7" ht="10.5" customHeight="1">
      <c r="A7" s="600" t="s">
        <v>25</v>
      </c>
      <c r="B7" s="685"/>
      <c r="C7" s="685"/>
      <c r="D7" s="684"/>
      <c r="E7" s="683" t="s">
        <v>26</v>
      </c>
      <c r="F7" s="685"/>
      <c r="G7" s="685"/>
    </row>
    <row r="8" spans="1:7" s="648" customFormat="1" ht="25.5">
      <c r="A8" s="600" t="s">
        <v>86</v>
      </c>
      <c r="B8" s="656">
        <f>SUM(B9:B15)</f>
        <v>836023</v>
      </c>
      <c r="C8" s="656">
        <f>SUM(C9:C15)</f>
        <v>3750777</v>
      </c>
      <c r="D8" s="686"/>
      <c r="E8" s="683" t="s">
        <v>87</v>
      </c>
      <c r="F8" s="656">
        <f>SUM(F9:F17)</f>
        <v>987162</v>
      </c>
      <c r="G8" s="656">
        <f>SUM(G9:G17)</f>
        <v>1670728</v>
      </c>
    </row>
    <row r="9" spans="1:7">
      <c r="A9" s="687" t="s">
        <v>88</v>
      </c>
      <c r="B9" s="688">
        <v>0</v>
      </c>
      <c r="C9" s="688">
        <v>0</v>
      </c>
      <c r="D9" s="684"/>
      <c r="E9" s="685" t="s">
        <v>89</v>
      </c>
      <c r="F9" s="688">
        <v>0</v>
      </c>
      <c r="G9" s="688">
        <v>0</v>
      </c>
    </row>
    <row r="10" spans="1:7">
      <c r="A10" s="687" t="s">
        <v>90</v>
      </c>
      <c r="B10" s="688">
        <v>836023</v>
      </c>
      <c r="C10" s="688">
        <v>3750777</v>
      </c>
      <c r="D10" s="684"/>
      <c r="E10" s="685" t="s">
        <v>91</v>
      </c>
      <c r="F10" s="688">
        <v>174768</v>
      </c>
      <c r="G10" s="688">
        <v>1585015</v>
      </c>
    </row>
    <row r="11" spans="1:7">
      <c r="A11" s="687" t="s">
        <v>92</v>
      </c>
      <c r="B11" s="688">
        <v>0</v>
      </c>
      <c r="C11" s="688">
        <v>0</v>
      </c>
      <c r="D11" s="684"/>
      <c r="E11" s="685" t="s">
        <v>93</v>
      </c>
      <c r="F11" s="688">
        <v>0</v>
      </c>
      <c r="G11" s="688">
        <v>0</v>
      </c>
    </row>
    <row r="12" spans="1:7">
      <c r="A12" s="687" t="s">
        <v>94</v>
      </c>
      <c r="B12" s="688">
        <v>0</v>
      </c>
      <c r="C12" s="688">
        <v>0</v>
      </c>
      <c r="D12" s="684"/>
      <c r="E12" s="685" t="s">
        <v>95</v>
      </c>
      <c r="F12" s="688">
        <v>0</v>
      </c>
      <c r="G12" s="688">
        <v>0</v>
      </c>
    </row>
    <row r="13" spans="1:7">
      <c r="A13" s="687" t="s">
        <v>96</v>
      </c>
      <c r="B13" s="688">
        <v>0</v>
      </c>
      <c r="C13" s="688">
        <v>0</v>
      </c>
      <c r="D13" s="684"/>
      <c r="E13" s="685" t="s">
        <v>97</v>
      </c>
      <c r="F13" s="688">
        <v>0</v>
      </c>
      <c r="G13" s="688">
        <v>0</v>
      </c>
    </row>
    <row r="14" spans="1:7" ht="25.5">
      <c r="A14" s="687" t="s">
        <v>98</v>
      </c>
      <c r="B14" s="688">
        <v>0</v>
      </c>
      <c r="C14" s="688">
        <v>0</v>
      </c>
      <c r="D14" s="684"/>
      <c r="E14" s="685" t="s">
        <v>99</v>
      </c>
      <c r="F14" s="688">
        <v>-209</v>
      </c>
      <c r="G14" s="688">
        <v>0</v>
      </c>
    </row>
    <row r="15" spans="1:7">
      <c r="A15" s="687" t="s">
        <v>100</v>
      </c>
      <c r="B15" s="688">
        <v>0</v>
      </c>
      <c r="C15" s="688">
        <v>0</v>
      </c>
      <c r="D15" s="684"/>
      <c r="E15" s="685" t="s">
        <v>101</v>
      </c>
      <c r="F15" s="688">
        <v>0</v>
      </c>
      <c r="G15" s="688">
        <v>0</v>
      </c>
    </row>
    <row r="16" spans="1:7" ht="25.5">
      <c r="A16" s="609" t="s">
        <v>102</v>
      </c>
      <c r="B16" s="656">
        <f>SUM(B17:B23)</f>
        <v>805594</v>
      </c>
      <c r="C16" s="656">
        <f>SUM(C17:C23)</f>
        <v>739707</v>
      </c>
      <c r="D16" s="684"/>
      <c r="E16" s="685" t="s">
        <v>103</v>
      </c>
      <c r="F16" s="688">
        <v>0</v>
      </c>
      <c r="G16" s="688">
        <v>0</v>
      </c>
    </row>
    <row r="17" spans="1:7">
      <c r="A17" s="689" t="s">
        <v>104</v>
      </c>
      <c r="B17" s="688">
        <v>0</v>
      </c>
      <c r="C17" s="688">
        <v>0</v>
      </c>
      <c r="D17" s="684"/>
      <c r="E17" s="685" t="s">
        <v>105</v>
      </c>
      <c r="F17" s="688">
        <v>812603</v>
      </c>
      <c r="G17" s="688">
        <v>85713</v>
      </c>
    </row>
    <row r="18" spans="1:7" ht="19.5" customHeight="1">
      <c r="A18" s="689" t="s">
        <v>106</v>
      </c>
      <c r="B18" s="688">
        <v>0</v>
      </c>
      <c r="C18" s="688">
        <v>0</v>
      </c>
      <c r="D18" s="684"/>
      <c r="E18" s="683" t="s">
        <v>107</v>
      </c>
      <c r="F18" s="656">
        <f>SUM(F19:F21)</f>
        <v>0</v>
      </c>
      <c r="G18" s="656">
        <f>SUM(G19:G21)</f>
        <v>0</v>
      </c>
    </row>
    <row r="19" spans="1:7" ht="15.75" customHeight="1">
      <c r="A19" s="689" t="s">
        <v>108</v>
      </c>
      <c r="B19" s="688">
        <v>803580</v>
      </c>
      <c r="C19" s="688">
        <v>739707</v>
      </c>
      <c r="D19" s="684"/>
      <c r="E19" s="685" t="s">
        <v>109</v>
      </c>
      <c r="F19" s="688">
        <v>0</v>
      </c>
      <c r="G19" s="688">
        <v>0</v>
      </c>
    </row>
    <row r="20" spans="1:7" ht="25.5">
      <c r="A20" s="689" t="s">
        <v>110</v>
      </c>
      <c r="B20" s="688">
        <v>27</v>
      </c>
      <c r="C20" s="688">
        <v>0</v>
      </c>
      <c r="D20" s="684"/>
      <c r="E20" s="685" t="s">
        <v>111</v>
      </c>
      <c r="F20" s="688">
        <v>0</v>
      </c>
      <c r="G20" s="688">
        <v>0</v>
      </c>
    </row>
    <row r="21" spans="1:7" ht="14.25" customHeight="1">
      <c r="A21" s="689" t="s">
        <v>112</v>
      </c>
      <c r="B21" s="688">
        <v>2000</v>
      </c>
      <c r="C21" s="688">
        <v>0</v>
      </c>
      <c r="D21" s="684"/>
      <c r="E21" s="685" t="s">
        <v>113</v>
      </c>
      <c r="F21" s="688">
        <v>0</v>
      </c>
      <c r="G21" s="688">
        <v>0</v>
      </c>
    </row>
    <row r="22" spans="1:7" ht="25.5">
      <c r="A22" s="689" t="s">
        <v>114</v>
      </c>
      <c r="B22" s="688">
        <v>0</v>
      </c>
      <c r="C22" s="688">
        <v>0</v>
      </c>
      <c r="D22" s="684"/>
      <c r="E22" s="683" t="s">
        <v>115</v>
      </c>
      <c r="F22" s="656">
        <f>SUM(F23:F24)</f>
        <v>0</v>
      </c>
      <c r="G22" s="656">
        <f>SUM(G23:G24)</f>
        <v>0</v>
      </c>
    </row>
    <row r="23" spans="1:7" ht="25.5">
      <c r="A23" s="689" t="s">
        <v>116</v>
      </c>
      <c r="B23" s="688">
        <v>-13</v>
      </c>
      <c r="C23" s="688">
        <v>0</v>
      </c>
      <c r="D23" s="684"/>
      <c r="E23" s="685" t="s">
        <v>117</v>
      </c>
      <c r="F23" s="688">
        <v>0</v>
      </c>
      <c r="G23" s="688">
        <v>0</v>
      </c>
    </row>
    <row r="24" spans="1:7" ht="25.5">
      <c r="A24" s="600" t="s">
        <v>118</v>
      </c>
      <c r="B24" s="656">
        <f>SUM(B25:B29)</f>
        <v>213144</v>
      </c>
      <c r="C24" s="656">
        <f>SUM(C25:C29)</f>
        <v>0</v>
      </c>
      <c r="D24" s="684"/>
      <c r="E24" s="685" t="s">
        <v>119</v>
      </c>
      <c r="F24" s="688">
        <v>0</v>
      </c>
      <c r="G24" s="688">
        <v>0</v>
      </c>
    </row>
    <row r="25" spans="1:7" ht="25.5">
      <c r="A25" s="689" t="s">
        <v>120</v>
      </c>
      <c r="B25" s="688">
        <v>0</v>
      </c>
      <c r="C25" s="688">
        <v>0</v>
      </c>
      <c r="D25" s="684"/>
      <c r="E25" s="685" t="s">
        <v>121</v>
      </c>
      <c r="F25" s="688">
        <v>0</v>
      </c>
      <c r="G25" s="688">
        <v>0</v>
      </c>
    </row>
    <row r="26" spans="1:7" ht="25.5">
      <c r="A26" s="689" t="s">
        <v>122</v>
      </c>
      <c r="B26" s="688">
        <v>0</v>
      </c>
      <c r="C26" s="688">
        <v>0</v>
      </c>
      <c r="D26" s="684"/>
      <c r="E26" s="683" t="s">
        <v>123</v>
      </c>
      <c r="F26" s="656">
        <f>SUM(F27:F29)</f>
        <v>0</v>
      </c>
      <c r="G26" s="656">
        <f>SUM(G27:G29)</f>
        <v>0</v>
      </c>
    </row>
    <row r="27" spans="1:7" ht="25.5">
      <c r="A27" s="689" t="s">
        <v>124</v>
      </c>
      <c r="B27" s="688">
        <v>213144</v>
      </c>
      <c r="C27" s="688">
        <v>0</v>
      </c>
      <c r="D27" s="684"/>
      <c r="E27" s="685" t="s">
        <v>125</v>
      </c>
      <c r="F27" s="688">
        <v>0</v>
      </c>
      <c r="G27" s="688">
        <v>0</v>
      </c>
    </row>
    <row r="28" spans="1:7" ht="17.25" customHeight="1">
      <c r="A28" s="689" t="s">
        <v>126</v>
      </c>
      <c r="B28" s="688">
        <v>0</v>
      </c>
      <c r="C28" s="688">
        <v>0</v>
      </c>
      <c r="D28" s="684"/>
      <c r="E28" s="685" t="s">
        <v>127</v>
      </c>
      <c r="F28" s="688">
        <v>0</v>
      </c>
      <c r="G28" s="688">
        <v>0</v>
      </c>
    </row>
    <row r="29" spans="1:7">
      <c r="A29" s="689" t="s">
        <v>128</v>
      </c>
      <c r="B29" s="688">
        <v>0</v>
      </c>
      <c r="C29" s="688">
        <v>0</v>
      </c>
      <c r="D29" s="684"/>
      <c r="E29" s="685" t="s">
        <v>129</v>
      </c>
      <c r="F29" s="688">
        <v>0</v>
      </c>
      <c r="G29" s="688">
        <v>0</v>
      </c>
    </row>
    <row r="30" spans="1:7" ht="25.5">
      <c r="A30" s="600" t="s">
        <v>130</v>
      </c>
      <c r="B30" s="656">
        <f>SUM(B31:B35)</f>
        <v>0</v>
      </c>
      <c r="C30" s="656">
        <f>SUM(C31:C35)</f>
        <v>0</v>
      </c>
      <c r="D30" s="684"/>
      <c r="E30" s="683" t="s">
        <v>131</v>
      </c>
      <c r="F30" s="656">
        <f>SUM(F31:F36)</f>
        <v>0</v>
      </c>
      <c r="G30" s="656">
        <f>SUM(G31:G36)</f>
        <v>0</v>
      </c>
    </row>
    <row r="31" spans="1:7" ht="12.75" customHeight="1">
      <c r="A31" s="689" t="s">
        <v>132</v>
      </c>
      <c r="B31" s="688">
        <v>0</v>
      </c>
      <c r="C31" s="688">
        <v>0</v>
      </c>
      <c r="D31" s="684"/>
      <c r="E31" s="685" t="s">
        <v>133</v>
      </c>
      <c r="F31" s="688">
        <v>0</v>
      </c>
      <c r="G31" s="688">
        <v>0</v>
      </c>
    </row>
    <row r="32" spans="1:7" ht="12.75" customHeight="1">
      <c r="A32" s="689" t="s">
        <v>134</v>
      </c>
      <c r="B32" s="688">
        <v>0</v>
      </c>
      <c r="C32" s="688">
        <v>0</v>
      </c>
      <c r="D32" s="684"/>
      <c r="E32" s="685" t="s">
        <v>135</v>
      </c>
      <c r="F32" s="688">
        <v>0</v>
      </c>
      <c r="G32" s="688">
        <v>0</v>
      </c>
    </row>
    <row r="33" spans="1:7" ht="12.75" customHeight="1">
      <c r="A33" s="689" t="s">
        <v>136</v>
      </c>
      <c r="B33" s="688">
        <v>0</v>
      </c>
      <c r="C33" s="688">
        <v>0</v>
      </c>
      <c r="D33" s="684"/>
      <c r="E33" s="685" t="s">
        <v>137</v>
      </c>
      <c r="F33" s="688">
        <v>0</v>
      </c>
      <c r="G33" s="688">
        <v>0</v>
      </c>
    </row>
    <row r="34" spans="1:7" ht="25.5">
      <c r="A34" s="689" t="s">
        <v>138</v>
      </c>
      <c r="B34" s="688">
        <v>0</v>
      </c>
      <c r="C34" s="688">
        <v>0</v>
      </c>
      <c r="D34" s="692"/>
      <c r="E34" s="685" t="s">
        <v>139</v>
      </c>
      <c r="F34" s="688">
        <v>0</v>
      </c>
      <c r="G34" s="688">
        <v>0</v>
      </c>
    </row>
    <row r="35" spans="1:7" ht="25.5">
      <c r="A35" s="689" t="s">
        <v>140</v>
      </c>
      <c r="B35" s="688">
        <v>0</v>
      </c>
      <c r="C35" s="688">
        <v>0</v>
      </c>
      <c r="D35" s="684"/>
      <c r="E35" s="685" t="s">
        <v>141</v>
      </c>
      <c r="F35" s="688">
        <v>0</v>
      </c>
      <c r="G35" s="688">
        <v>0</v>
      </c>
    </row>
    <row r="36" spans="1:7" ht="16.5" customHeight="1" thickBot="1">
      <c r="A36" s="611" t="s">
        <v>142</v>
      </c>
      <c r="B36" s="691">
        <v>0</v>
      </c>
      <c r="C36" s="691">
        <v>0</v>
      </c>
      <c r="D36" s="681"/>
      <c r="E36" s="682" t="s">
        <v>143</v>
      </c>
      <c r="F36" s="691">
        <v>0</v>
      </c>
      <c r="G36" s="691">
        <v>0</v>
      </c>
    </row>
    <row r="37" spans="1:7" ht="25.5">
      <c r="A37" s="707" t="s">
        <v>144</v>
      </c>
      <c r="B37" s="708">
        <f>SUM(B38:B39)</f>
        <v>0</v>
      </c>
      <c r="C37" s="708">
        <f>SUM(C38:C39)</f>
        <v>0</v>
      </c>
      <c r="D37" s="709"/>
      <c r="E37" s="710" t="s">
        <v>145</v>
      </c>
      <c r="F37" s="708">
        <f>SUM(F38:F40)</f>
        <v>0</v>
      </c>
      <c r="G37" s="708">
        <f>SUM(G38:G40)</f>
        <v>0</v>
      </c>
    </row>
    <row r="38" spans="1:7" ht="25.5">
      <c r="A38" s="689" t="s">
        <v>146</v>
      </c>
      <c r="B38" s="688">
        <v>0</v>
      </c>
      <c r="C38" s="688">
        <v>0</v>
      </c>
      <c r="D38" s="692"/>
      <c r="E38" s="685" t="s">
        <v>147</v>
      </c>
      <c r="F38" s="688">
        <v>0</v>
      </c>
      <c r="G38" s="688">
        <v>0</v>
      </c>
    </row>
    <row r="39" spans="1:7">
      <c r="A39" s="689" t="s">
        <v>148</v>
      </c>
      <c r="B39" s="688">
        <v>0</v>
      </c>
      <c r="C39" s="688">
        <v>0</v>
      </c>
      <c r="D39" s="684"/>
      <c r="E39" s="685" t="s">
        <v>149</v>
      </c>
      <c r="F39" s="688">
        <v>0</v>
      </c>
      <c r="G39" s="688">
        <v>0</v>
      </c>
    </row>
    <row r="40" spans="1:7" ht="12" customHeight="1">
      <c r="A40" s="600" t="s">
        <v>150</v>
      </c>
      <c r="B40" s="656">
        <f>SUM(B41:B44)</f>
        <v>0</v>
      </c>
      <c r="C40" s="656">
        <f>SUM(C41:C44)</f>
        <v>0</v>
      </c>
      <c r="D40" s="684"/>
      <c r="E40" s="685" t="s">
        <v>151</v>
      </c>
      <c r="F40" s="688">
        <v>0</v>
      </c>
      <c r="G40" s="688">
        <v>0</v>
      </c>
    </row>
    <row r="41" spans="1:7" ht="12" customHeight="1">
      <c r="A41" s="689" t="s">
        <v>152</v>
      </c>
      <c r="B41" s="688">
        <v>0</v>
      </c>
      <c r="C41" s="688">
        <v>0</v>
      </c>
      <c r="D41" s="684"/>
      <c r="E41" s="683" t="s">
        <v>153</v>
      </c>
      <c r="F41" s="668">
        <f>SUM(F42:F44)</f>
        <v>0</v>
      </c>
      <c r="G41" s="668">
        <f>SUM(G42:G44)</f>
        <v>0</v>
      </c>
    </row>
    <row r="42" spans="1:7" ht="12" customHeight="1">
      <c r="A42" s="689" t="s">
        <v>154</v>
      </c>
      <c r="B42" s="688">
        <v>0</v>
      </c>
      <c r="C42" s="688">
        <v>0</v>
      </c>
      <c r="D42" s="684"/>
      <c r="E42" s="685" t="s">
        <v>155</v>
      </c>
      <c r="F42" s="688">
        <v>0</v>
      </c>
      <c r="G42" s="688">
        <v>0</v>
      </c>
    </row>
    <row r="43" spans="1:7" ht="25.5">
      <c r="A43" s="689" t="s">
        <v>156</v>
      </c>
      <c r="B43" s="688">
        <v>0</v>
      </c>
      <c r="C43" s="688">
        <v>0</v>
      </c>
      <c r="D43" s="684"/>
      <c r="E43" s="685" t="s">
        <v>157</v>
      </c>
      <c r="F43" s="688">
        <v>0</v>
      </c>
      <c r="G43" s="688">
        <v>0</v>
      </c>
    </row>
    <row r="44" spans="1:7" ht="13.5" customHeight="1">
      <c r="A44" s="689" t="s">
        <v>158</v>
      </c>
      <c r="B44" s="688">
        <v>0</v>
      </c>
      <c r="C44" s="688">
        <v>0</v>
      </c>
      <c r="D44" s="684"/>
      <c r="E44" s="685" t="s">
        <v>159</v>
      </c>
      <c r="F44" s="688">
        <v>0</v>
      </c>
      <c r="G44" s="688">
        <v>0</v>
      </c>
    </row>
    <row r="45" spans="1:7" ht="24" customHeight="1">
      <c r="A45" s="600" t="s">
        <v>160</v>
      </c>
      <c r="B45" s="656">
        <f>+B40+B36+B37+B30+B24+B16+B8</f>
        <v>1854761</v>
      </c>
      <c r="C45" s="656">
        <f>+C40+C36+C37+C30+C24+C16+C8</f>
        <v>4490484</v>
      </c>
      <c r="D45" s="684"/>
      <c r="E45" s="683" t="s">
        <v>161</v>
      </c>
      <c r="F45" s="656">
        <f>+F41+F37+F30+F26+F25+F22+F18+F8</f>
        <v>987162</v>
      </c>
      <c r="G45" s="656">
        <f>+G41+G37+G30+G26+G25+G22+G18+G8</f>
        <v>1670728</v>
      </c>
    </row>
    <row r="46" spans="1:7">
      <c r="A46" s="600" t="s">
        <v>44</v>
      </c>
      <c r="B46" s="690"/>
      <c r="C46" s="690"/>
      <c r="D46" s="692"/>
      <c r="E46" s="683" t="s">
        <v>45</v>
      </c>
      <c r="F46" s="690"/>
      <c r="G46" s="690"/>
    </row>
    <row r="47" spans="1:7" ht="12.75" customHeight="1">
      <c r="A47" s="689" t="s">
        <v>162</v>
      </c>
      <c r="B47" s="688">
        <v>0</v>
      </c>
      <c r="C47" s="688">
        <v>0</v>
      </c>
      <c r="D47" s="684"/>
      <c r="E47" s="685" t="s">
        <v>163</v>
      </c>
      <c r="F47" s="688">
        <v>0</v>
      </c>
      <c r="G47" s="688">
        <v>0</v>
      </c>
    </row>
    <row r="48" spans="1:7" ht="12.75" customHeight="1">
      <c r="A48" s="689" t="s">
        <v>164</v>
      </c>
      <c r="B48" s="688">
        <v>0</v>
      </c>
      <c r="C48" s="688">
        <v>0</v>
      </c>
      <c r="D48" s="684"/>
      <c r="E48" s="685" t="s">
        <v>165</v>
      </c>
      <c r="F48" s="688">
        <v>0</v>
      </c>
      <c r="G48" s="688">
        <v>0</v>
      </c>
    </row>
    <row r="49" spans="1:8" ht="15.75" customHeight="1">
      <c r="A49" s="689" t="s">
        <v>166</v>
      </c>
      <c r="B49" s="688">
        <v>56994464</v>
      </c>
      <c r="C49" s="688">
        <v>56994464</v>
      </c>
      <c r="D49" s="684"/>
      <c r="E49" s="685" t="s">
        <v>167</v>
      </c>
      <c r="F49" s="688">
        <v>0</v>
      </c>
      <c r="G49" s="688">
        <v>0</v>
      </c>
    </row>
    <row r="50" spans="1:8" ht="12" customHeight="1">
      <c r="A50" s="689" t="s">
        <v>168</v>
      </c>
      <c r="B50" s="688">
        <v>47976537</v>
      </c>
      <c r="C50" s="688">
        <v>32956538</v>
      </c>
      <c r="D50" s="684"/>
      <c r="E50" s="685" t="s">
        <v>169</v>
      </c>
      <c r="F50" s="688">
        <v>0</v>
      </c>
      <c r="G50" s="688">
        <v>0</v>
      </c>
    </row>
    <row r="51" spans="1:8" ht="25.5">
      <c r="A51" s="689" t="s">
        <v>170</v>
      </c>
      <c r="B51" s="688">
        <v>3980832</v>
      </c>
      <c r="C51" s="688">
        <v>3797251</v>
      </c>
      <c r="D51" s="684"/>
      <c r="E51" s="685" t="s">
        <v>171</v>
      </c>
      <c r="F51" s="688">
        <v>0</v>
      </c>
      <c r="G51" s="688">
        <v>0</v>
      </c>
    </row>
    <row r="52" spans="1:8">
      <c r="A52" s="689" t="s">
        <v>172</v>
      </c>
      <c r="B52" s="688">
        <v>-29834098</v>
      </c>
      <c r="C52" s="688">
        <v>-21565991</v>
      </c>
      <c r="D52" s="686"/>
      <c r="E52" s="685" t="s">
        <v>173</v>
      </c>
      <c r="F52" s="688">
        <v>0</v>
      </c>
      <c r="G52" s="688">
        <v>0</v>
      </c>
    </row>
    <row r="53" spans="1:8" ht="11.25" customHeight="1">
      <c r="A53" s="689" t="s">
        <v>174</v>
      </c>
      <c r="B53" s="688">
        <v>0</v>
      </c>
      <c r="C53" s="688">
        <v>0</v>
      </c>
      <c r="D53" s="686"/>
      <c r="E53" s="683"/>
      <c r="F53" s="690"/>
      <c r="G53" s="690"/>
    </row>
    <row r="54" spans="1:8" ht="19.5" customHeight="1">
      <c r="A54" s="689" t="s">
        <v>175</v>
      </c>
      <c r="B54" s="688">
        <v>0</v>
      </c>
      <c r="C54" s="688">
        <v>0</v>
      </c>
      <c r="D54" s="686"/>
      <c r="E54" s="683" t="s">
        <v>176</v>
      </c>
      <c r="F54" s="656">
        <f>SUM(F46:F52)</f>
        <v>0</v>
      </c>
      <c r="G54" s="656">
        <f>SUM(G46:G52)</f>
        <v>0</v>
      </c>
    </row>
    <row r="55" spans="1:8" ht="13.5" customHeight="1">
      <c r="A55" s="689" t="s">
        <v>177</v>
      </c>
      <c r="B55" s="688">
        <v>0</v>
      </c>
      <c r="C55" s="688">
        <v>0</v>
      </c>
      <c r="D55" s="684"/>
      <c r="E55" s="602"/>
      <c r="F55" s="690"/>
      <c r="G55" s="690"/>
    </row>
    <row r="56" spans="1:8" ht="25.5">
      <c r="A56" s="600" t="s">
        <v>178</v>
      </c>
      <c r="B56" s="656">
        <f>SUM(B47:B55)</f>
        <v>79117735</v>
      </c>
      <c r="C56" s="656">
        <f>SUM(C47:C55)</f>
        <v>72182262</v>
      </c>
      <c r="D56" s="684"/>
      <c r="E56" s="683" t="s">
        <v>179</v>
      </c>
      <c r="F56" s="656">
        <f>+F45+F54</f>
        <v>987162</v>
      </c>
      <c r="G56" s="656">
        <f>+G45+G54</f>
        <v>1670728</v>
      </c>
    </row>
    <row r="57" spans="1:8" ht="14.25" customHeight="1">
      <c r="A57" s="689"/>
      <c r="B57" s="690"/>
      <c r="C57" s="690"/>
      <c r="D57" s="686"/>
      <c r="E57" s="683" t="s">
        <v>180</v>
      </c>
      <c r="F57" s="690"/>
      <c r="G57" s="690"/>
    </row>
    <row r="58" spans="1:8" ht="15" customHeight="1">
      <c r="A58" s="600" t="s">
        <v>181</v>
      </c>
      <c r="B58" s="656">
        <f>+B45+B56</f>
        <v>80972496</v>
      </c>
      <c r="C58" s="656">
        <f>+C45+C56</f>
        <v>76672746</v>
      </c>
      <c r="D58" s="684"/>
      <c r="E58" s="683" t="s">
        <v>182</v>
      </c>
      <c r="F58" s="656">
        <f>SUM(F59:F61)</f>
        <v>98392445</v>
      </c>
      <c r="G58" s="656">
        <f>SUM(G59:G61)</f>
        <v>83403546</v>
      </c>
      <c r="H58" s="416" t="str">
        <f>IF(C58&lt;&gt;'CPCA-I-01'!C32,"ERROR!!!!! ELTOTAL DE ACTIVO, NO CONCUERDA CON LO REPORTADO EN EL ESTADO DE SITUACION FINANCIERA","")</f>
        <v/>
      </c>
    </row>
    <row r="59" spans="1:8" ht="12" customHeight="1">
      <c r="A59" s="689"/>
      <c r="B59" s="693"/>
      <c r="C59" s="693"/>
      <c r="D59" s="684"/>
      <c r="E59" s="685" t="s">
        <v>183</v>
      </c>
      <c r="F59" s="688">
        <v>0</v>
      </c>
      <c r="G59" s="688">
        <v>0</v>
      </c>
      <c r="H59" s="416" t="str">
        <f>IF(B58&lt;&gt;'CPCA-I-01'!B32,"ERROR!!!!! ELTOTAL DE ACTIVO, NO CONCUERDA CON LO REPORTADO EN EL ESTADO DE SITUACION FINANCIERA","")</f>
        <v/>
      </c>
    </row>
    <row r="60" spans="1:8" ht="11.25" customHeight="1">
      <c r="A60" s="689"/>
      <c r="B60" s="693"/>
      <c r="C60" s="693"/>
      <c r="D60" s="684"/>
      <c r="E60" s="685" t="s">
        <v>184</v>
      </c>
      <c r="F60" s="688">
        <v>98392445</v>
      </c>
      <c r="G60" s="688">
        <v>83403546</v>
      </c>
    </row>
    <row r="61" spans="1:8" ht="10.5" customHeight="1">
      <c r="A61" s="689"/>
      <c r="B61" s="693"/>
      <c r="C61" s="693"/>
      <c r="D61" s="684"/>
      <c r="E61" s="685" t="s">
        <v>185</v>
      </c>
      <c r="F61" s="688">
        <v>0</v>
      </c>
      <c r="G61" s="688">
        <v>0</v>
      </c>
    </row>
    <row r="62" spans="1:8" ht="25.5">
      <c r="A62" s="689"/>
      <c r="B62" s="693"/>
      <c r="C62" s="693"/>
      <c r="D62" s="684"/>
      <c r="E62" s="683" t="s">
        <v>186</v>
      </c>
      <c r="F62" s="656">
        <f>SUM(F63:F67)</f>
        <v>-18407111</v>
      </c>
      <c r="G62" s="656">
        <f>SUM(G63:G67)</f>
        <v>-8401528</v>
      </c>
    </row>
    <row r="63" spans="1:8">
      <c r="A63" s="689"/>
      <c r="B63" s="693"/>
      <c r="C63" s="693"/>
      <c r="D63" s="684"/>
      <c r="E63" s="685" t="s">
        <v>187</v>
      </c>
      <c r="F63" s="688">
        <v>-8235375</v>
      </c>
      <c r="G63" s="688">
        <v>-1950788</v>
      </c>
    </row>
    <row r="64" spans="1:8">
      <c r="A64" s="689"/>
      <c r="B64" s="693"/>
      <c r="C64" s="693"/>
      <c r="D64" s="684"/>
      <c r="E64" s="685" t="s">
        <v>188</v>
      </c>
      <c r="F64" s="688">
        <v>-909309</v>
      </c>
      <c r="G64" s="688">
        <v>1041479</v>
      </c>
    </row>
    <row r="65" spans="1:8" ht="12.75" customHeight="1">
      <c r="A65" s="689"/>
      <c r="B65" s="693"/>
      <c r="C65" s="693"/>
      <c r="D65" s="684"/>
      <c r="E65" s="685" t="s">
        <v>189</v>
      </c>
      <c r="F65" s="688">
        <v>0</v>
      </c>
      <c r="G65" s="688">
        <v>0</v>
      </c>
    </row>
    <row r="66" spans="1:8" ht="12" customHeight="1">
      <c r="A66" s="689"/>
      <c r="B66" s="693"/>
      <c r="C66" s="693"/>
      <c r="D66" s="684"/>
      <c r="E66" s="685" t="s">
        <v>190</v>
      </c>
      <c r="F66" s="688">
        <v>0</v>
      </c>
      <c r="G66" s="688">
        <v>0</v>
      </c>
    </row>
    <row r="67" spans="1:8" ht="17.25" customHeight="1">
      <c r="A67" s="689"/>
      <c r="B67" s="693"/>
      <c r="C67" s="693"/>
      <c r="D67" s="684"/>
      <c r="E67" s="685" t="s">
        <v>191</v>
      </c>
      <c r="F67" s="688">
        <v>-9262427</v>
      </c>
      <c r="G67" s="688">
        <v>-7492219</v>
      </c>
    </row>
    <row r="68" spans="1:8" ht="25.5">
      <c r="A68" s="689"/>
      <c r="B68" s="693"/>
      <c r="C68" s="693"/>
      <c r="D68" s="684"/>
      <c r="E68" s="683" t="s">
        <v>192</v>
      </c>
      <c r="F68" s="656">
        <f>SUM(F69:F70)</f>
        <v>0</v>
      </c>
      <c r="G68" s="656">
        <f>SUM(G69:G70)</f>
        <v>0</v>
      </c>
    </row>
    <row r="69" spans="1:8">
      <c r="A69" s="689"/>
      <c r="B69" s="693"/>
      <c r="C69" s="693"/>
      <c r="D69" s="684"/>
      <c r="E69" s="685" t="s">
        <v>193</v>
      </c>
      <c r="F69" s="688">
        <v>0</v>
      </c>
      <c r="G69" s="688">
        <v>0</v>
      </c>
    </row>
    <row r="70" spans="1:8" ht="14.25" customHeight="1">
      <c r="A70" s="689"/>
      <c r="B70" s="693"/>
      <c r="C70" s="693"/>
      <c r="D70" s="684"/>
      <c r="E70" s="685" t="s">
        <v>194</v>
      </c>
      <c r="F70" s="688">
        <v>0</v>
      </c>
      <c r="G70" s="688">
        <v>0</v>
      </c>
    </row>
    <row r="71" spans="1:8" ht="15" customHeight="1">
      <c r="A71" s="689"/>
      <c r="B71" s="693"/>
      <c r="C71" s="693"/>
      <c r="D71" s="684"/>
      <c r="E71" s="683" t="s">
        <v>195</v>
      </c>
      <c r="F71" s="656">
        <f>+F58+F62+F68</f>
        <v>79985334</v>
      </c>
      <c r="G71" s="656">
        <f>+G58+G62+G68</f>
        <v>75002018</v>
      </c>
    </row>
    <row r="72" spans="1:8" ht="19.5" customHeight="1" thickBot="1">
      <c r="A72" s="611"/>
      <c r="B72" s="680"/>
      <c r="C72" s="680"/>
      <c r="D72" s="681"/>
      <c r="E72" s="612" t="s">
        <v>196</v>
      </c>
      <c r="F72" s="742">
        <f>+F56+F71</f>
        <v>80972496</v>
      </c>
      <c r="G72" s="694">
        <f>+G56+G71</f>
        <v>76672746</v>
      </c>
      <c r="H72" s="416" t="str">
        <f>IF((G72-'CPCA-I-01'!G51)&gt;0.9,"ERROR!!!!! ELTOTAL DE DEL PATRIMONIO Y HACIENDA PUBLICA, NO CONCUERDA CON LO REPORTADO EN EL ESTADO DE SITUACION FINANCIERA","")</f>
        <v/>
      </c>
    </row>
    <row r="73" spans="1:8">
      <c r="H73" t="str">
        <f>IF(F72&lt;&gt;'CPCA-I-01'!F51,"ERROR!!!!! ELTOTAL DE DEL PATRIMONIO Y HACIENDA PUBLICA, NO CONCUERDA CON LO REPORTADO EN EL ESTADO DE SITUACION FINANCIERA","")</f>
        <v/>
      </c>
    </row>
  </sheetData>
  <sheetProtection formatColumns="0" formatRows="0" insertHyperlinks="0"/>
  <mergeCells count="4">
    <mergeCell ref="A1:G1"/>
    <mergeCell ref="A2:G2"/>
    <mergeCell ref="A3:G3"/>
    <mergeCell ref="A4:G4"/>
  </mergeCells>
  <printOptions horizontalCentered="1"/>
  <pageMargins left="0.23622047244094491" right="0.23622047244094491" top="0.23622047244094491" bottom="0.23622047244094491" header="0.31496062992125984" footer="0.31496062992125984"/>
  <pageSetup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pageSetUpPr fitToPage="1"/>
  </sheetPr>
  <dimension ref="A1:G70"/>
  <sheetViews>
    <sheetView view="pageBreakPreview" topLeftCell="A43" zoomScale="110" zoomScaleSheetLayoutView="110" workbookViewId="0">
      <selection activeCell="C52" sqref="C52:D57"/>
    </sheetView>
  </sheetViews>
  <sheetFormatPr baseColWidth="10" defaultColWidth="11.28515625" defaultRowHeight="16.5"/>
  <cols>
    <col min="1" max="1" width="1.7109375" style="105" customWidth="1"/>
    <col min="2" max="2" width="101.7109375" style="105" bestFit="1" customWidth="1"/>
    <col min="3" max="3" width="18.28515625" style="105" customWidth="1"/>
    <col min="4" max="4" width="18" style="431" customWidth="1"/>
    <col min="5" max="5" width="59.28515625" style="104" customWidth="1"/>
    <col min="6" max="6" width="22.7109375" style="104" customWidth="1"/>
    <col min="7" max="16384" width="11.28515625" style="104"/>
  </cols>
  <sheetData>
    <row r="1" spans="1:7" s="103" customFormat="1" ht="20.25">
      <c r="A1" s="1142" t="str">
        <f>'CPCA-I-01'!A1</f>
        <v>Universidad Tecnológica de Guaymas</v>
      </c>
      <c r="B1" s="1142"/>
      <c r="C1" s="1142"/>
      <c r="D1" s="1142"/>
      <c r="E1" s="420"/>
      <c r="G1" s="51"/>
    </row>
    <row r="2" spans="1:7" ht="15.75">
      <c r="A2" s="1139" t="s">
        <v>1</v>
      </c>
      <c r="B2" s="1139"/>
      <c r="C2" s="1139"/>
      <c r="D2" s="1139"/>
    </row>
    <row r="3" spans="1:7">
      <c r="A3" s="1140" t="s">
        <v>1987</v>
      </c>
      <c r="B3" s="1140"/>
      <c r="C3" s="1140"/>
      <c r="D3" s="1140"/>
    </row>
    <row r="4" spans="1:7" s="105" customFormat="1" ht="17.25" thickBot="1">
      <c r="A4" s="1149" t="s">
        <v>1969</v>
      </c>
      <c r="B4" s="1149"/>
      <c r="C4" s="1149"/>
      <c r="D4" s="1149"/>
    </row>
    <row r="5" spans="1:7" ht="27.75" customHeight="1" thickBot="1">
      <c r="A5" s="1147"/>
      <c r="B5" s="1148"/>
      <c r="C5" s="835">
        <v>2021</v>
      </c>
      <c r="D5" s="835">
        <v>2020</v>
      </c>
    </row>
    <row r="6" spans="1:7" ht="17.25" thickTop="1">
      <c r="A6" s="106" t="s">
        <v>197</v>
      </c>
      <c r="B6" s="107"/>
      <c r="C6" s="108"/>
      <c r="D6" s="585"/>
    </row>
    <row r="7" spans="1:7">
      <c r="A7" s="109" t="s">
        <v>943</v>
      </c>
      <c r="B7" s="110"/>
      <c r="C7" s="530">
        <f>SUM(C8:C14)</f>
        <v>1985127</v>
      </c>
      <c r="D7" s="531">
        <f>SUM(D8:D14)</f>
        <v>1587382</v>
      </c>
    </row>
    <row r="8" spans="1:7">
      <c r="A8" s="111"/>
      <c r="B8" s="112" t="s">
        <v>198</v>
      </c>
      <c r="C8" s="532">
        <v>0</v>
      </c>
      <c r="D8" s="533">
        <v>0</v>
      </c>
    </row>
    <row r="9" spans="1:7">
      <c r="A9" s="111"/>
      <c r="B9" s="112" t="s">
        <v>199</v>
      </c>
      <c r="C9" s="532">
        <v>0</v>
      </c>
      <c r="D9" s="533">
        <v>0</v>
      </c>
    </row>
    <row r="10" spans="1:7">
      <c r="A10" s="111"/>
      <c r="B10" s="112" t="s">
        <v>200</v>
      </c>
      <c r="C10" s="532">
        <v>0</v>
      </c>
      <c r="D10" s="533">
        <v>0</v>
      </c>
    </row>
    <row r="11" spans="1:7">
      <c r="A11" s="111"/>
      <c r="B11" s="112" t="s">
        <v>201</v>
      </c>
      <c r="C11" s="532">
        <v>0</v>
      </c>
      <c r="D11" s="533">
        <v>0</v>
      </c>
    </row>
    <row r="12" spans="1:7">
      <c r="A12" s="111"/>
      <c r="B12" s="112" t="s">
        <v>927</v>
      </c>
      <c r="C12" s="532">
        <v>13848</v>
      </c>
      <c r="D12" s="533">
        <v>13602</v>
      </c>
    </row>
    <row r="13" spans="1:7">
      <c r="A13" s="111"/>
      <c r="B13" s="112" t="s">
        <v>928</v>
      </c>
      <c r="C13" s="532">
        <v>0</v>
      </c>
      <c r="D13" s="533">
        <v>0</v>
      </c>
    </row>
    <row r="14" spans="1:7">
      <c r="A14" s="111"/>
      <c r="B14" s="112" t="s">
        <v>944</v>
      </c>
      <c r="C14" s="532">
        <v>1971279</v>
      </c>
      <c r="D14" s="533">
        <v>1573780</v>
      </c>
    </row>
    <row r="15" spans="1:7" ht="33" customHeight="1">
      <c r="A15" s="1145" t="s">
        <v>929</v>
      </c>
      <c r="B15" s="1146"/>
      <c r="C15" s="530">
        <f>SUM(C16:C17)</f>
        <v>25727200</v>
      </c>
      <c r="D15" s="531">
        <f>SUM(D16:D17)</f>
        <v>28262263</v>
      </c>
    </row>
    <row r="16" spans="1:7">
      <c r="A16" s="111"/>
      <c r="B16" s="112" t="s">
        <v>946</v>
      </c>
      <c r="C16" s="532">
        <v>0</v>
      </c>
      <c r="D16" s="533">
        <v>0</v>
      </c>
    </row>
    <row r="17" spans="1:4">
      <c r="A17" s="111"/>
      <c r="B17" s="112" t="s">
        <v>945</v>
      </c>
      <c r="C17" s="532">
        <v>25727200</v>
      </c>
      <c r="D17" s="533">
        <v>28262263</v>
      </c>
    </row>
    <row r="18" spans="1:4">
      <c r="A18" s="109" t="s">
        <v>203</v>
      </c>
      <c r="B18" s="110"/>
      <c r="C18" s="530">
        <f>SUM(C19:C23)</f>
        <v>0</v>
      </c>
      <c r="D18" s="531">
        <f>SUM(D19:D23)</f>
        <v>0</v>
      </c>
    </row>
    <row r="19" spans="1:4">
      <c r="A19" s="111"/>
      <c r="B19" s="112" t="s">
        <v>204</v>
      </c>
      <c r="C19" s="532">
        <v>0</v>
      </c>
      <c r="D19" s="533">
        <v>0</v>
      </c>
    </row>
    <row r="20" spans="1:4">
      <c r="A20" s="111"/>
      <c r="B20" s="112" t="s">
        <v>205</v>
      </c>
      <c r="C20" s="532">
        <v>0</v>
      </c>
      <c r="D20" s="533">
        <v>0</v>
      </c>
    </row>
    <row r="21" spans="1:4">
      <c r="A21" s="111"/>
      <c r="B21" s="112" t="s">
        <v>206</v>
      </c>
      <c r="C21" s="532">
        <v>0</v>
      </c>
      <c r="D21" s="533">
        <v>0</v>
      </c>
    </row>
    <row r="22" spans="1:4">
      <c r="A22" s="111"/>
      <c r="B22" s="112" t="s">
        <v>207</v>
      </c>
      <c r="C22" s="532">
        <v>0</v>
      </c>
      <c r="D22" s="533">
        <v>0</v>
      </c>
    </row>
    <row r="23" spans="1:4">
      <c r="A23" s="111"/>
      <c r="B23" s="112" t="s">
        <v>208</v>
      </c>
      <c r="C23" s="532">
        <v>0</v>
      </c>
      <c r="D23" s="533">
        <v>0</v>
      </c>
    </row>
    <row r="24" spans="1:4">
      <c r="A24" s="113" t="s">
        <v>209</v>
      </c>
      <c r="B24" s="114"/>
      <c r="C24" s="534">
        <f>C18+C15+C7</f>
        <v>27712327</v>
      </c>
      <c r="D24" s="535">
        <f>D18+D15+D7</f>
        <v>29849645</v>
      </c>
    </row>
    <row r="25" spans="1:4">
      <c r="A25" s="111"/>
      <c r="B25" s="108"/>
      <c r="C25" s="532"/>
      <c r="D25" s="533"/>
    </row>
    <row r="26" spans="1:4">
      <c r="A26" s="106" t="s">
        <v>210</v>
      </c>
      <c r="B26" s="107"/>
      <c r="C26" s="532"/>
      <c r="D26" s="533"/>
    </row>
    <row r="27" spans="1:4">
      <c r="A27" s="109" t="s">
        <v>211</v>
      </c>
      <c r="B27" s="110"/>
      <c r="C27" s="530">
        <f>SUM(C28:C30)</f>
        <v>27621360</v>
      </c>
      <c r="D27" s="531">
        <f>SUM(D28:D30)</f>
        <v>25733453</v>
      </c>
    </row>
    <row r="28" spans="1:4">
      <c r="A28" s="111"/>
      <c r="B28" s="112" t="s">
        <v>212</v>
      </c>
      <c r="C28" s="532">
        <v>20419196</v>
      </c>
      <c r="D28" s="533">
        <v>19030139</v>
      </c>
    </row>
    <row r="29" spans="1:4">
      <c r="A29" s="111"/>
      <c r="B29" s="112" t="s">
        <v>213</v>
      </c>
      <c r="C29" s="532">
        <v>1424277</v>
      </c>
      <c r="D29" s="533">
        <v>1303853</v>
      </c>
    </row>
    <row r="30" spans="1:4">
      <c r="A30" s="111"/>
      <c r="B30" s="112" t="s">
        <v>214</v>
      </c>
      <c r="C30" s="532">
        <v>5777887</v>
      </c>
      <c r="D30" s="533">
        <v>5399461</v>
      </c>
    </row>
    <row r="31" spans="1:4">
      <c r="A31" s="109" t="s">
        <v>424</v>
      </c>
      <c r="B31" s="110"/>
      <c r="C31" s="530">
        <f>SUM(C32:C40)</f>
        <v>12800</v>
      </c>
      <c r="D31" s="531">
        <f>SUM(D32:D40)</f>
        <v>393739</v>
      </c>
    </row>
    <row r="32" spans="1:4">
      <c r="A32" s="111"/>
      <c r="B32" s="112" t="s">
        <v>215</v>
      </c>
      <c r="C32" s="532">
        <v>0</v>
      </c>
      <c r="D32" s="533">
        <v>0</v>
      </c>
    </row>
    <row r="33" spans="1:4">
      <c r="A33" s="111"/>
      <c r="B33" s="112" t="s">
        <v>216</v>
      </c>
      <c r="C33" s="532">
        <v>0</v>
      </c>
      <c r="D33" s="533">
        <v>0</v>
      </c>
    </row>
    <row r="34" spans="1:4">
      <c r="A34" s="111"/>
      <c r="B34" s="112" t="s">
        <v>217</v>
      </c>
      <c r="C34" s="532">
        <v>0</v>
      </c>
      <c r="D34" s="533">
        <v>0</v>
      </c>
    </row>
    <row r="35" spans="1:4">
      <c r="A35" s="111"/>
      <c r="B35" s="112" t="s">
        <v>218</v>
      </c>
      <c r="C35" s="532">
        <v>12800</v>
      </c>
      <c r="D35" s="533">
        <v>393739</v>
      </c>
    </row>
    <row r="36" spans="1:4">
      <c r="A36" s="111"/>
      <c r="B36" s="112" t="s">
        <v>219</v>
      </c>
      <c r="C36" s="532">
        <v>0</v>
      </c>
      <c r="D36" s="533">
        <v>0</v>
      </c>
    </row>
    <row r="37" spans="1:4">
      <c r="A37" s="111"/>
      <c r="B37" s="112" t="s">
        <v>220</v>
      </c>
      <c r="C37" s="532">
        <v>0</v>
      </c>
      <c r="D37" s="533">
        <v>0</v>
      </c>
    </row>
    <row r="38" spans="1:4">
      <c r="A38" s="111"/>
      <c r="B38" s="112" t="s">
        <v>221</v>
      </c>
      <c r="C38" s="532">
        <v>0</v>
      </c>
      <c r="D38" s="533">
        <v>0</v>
      </c>
    </row>
    <row r="39" spans="1:4">
      <c r="A39" s="111"/>
      <c r="B39" s="112" t="s">
        <v>222</v>
      </c>
      <c r="C39" s="532">
        <v>0</v>
      </c>
      <c r="D39" s="533">
        <v>0</v>
      </c>
    </row>
    <row r="40" spans="1:4">
      <c r="A40" s="111"/>
      <c r="B40" s="112" t="s">
        <v>223</v>
      </c>
      <c r="C40" s="532">
        <v>0</v>
      </c>
      <c r="D40" s="533">
        <v>0</v>
      </c>
    </row>
    <row r="41" spans="1:4">
      <c r="A41" s="109" t="s">
        <v>224</v>
      </c>
      <c r="B41" s="110"/>
      <c r="C41" s="530">
        <f>SUM(C42:C44)</f>
        <v>0</v>
      </c>
      <c r="D41" s="531">
        <f>SUM(D42:D44)</f>
        <v>0</v>
      </c>
    </row>
    <row r="42" spans="1:4">
      <c r="A42" s="111"/>
      <c r="B42" s="112" t="s">
        <v>225</v>
      </c>
      <c r="C42" s="532">
        <v>0</v>
      </c>
      <c r="D42" s="533">
        <v>0</v>
      </c>
    </row>
    <row r="43" spans="1:4">
      <c r="A43" s="111"/>
      <c r="B43" s="112" t="s">
        <v>67</v>
      </c>
      <c r="C43" s="532">
        <v>0</v>
      </c>
      <c r="D43" s="533">
        <v>0</v>
      </c>
    </row>
    <row r="44" spans="1:4">
      <c r="A44" s="111"/>
      <c r="B44" s="112" t="s">
        <v>226</v>
      </c>
      <c r="C44" s="532">
        <v>0</v>
      </c>
      <c r="D44" s="533">
        <v>0</v>
      </c>
    </row>
    <row r="45" spans="1:4">
      <c r="A45" s="109" t="s">
        <v>227</v>
      </c>
      <c r="B45" s="110"/>
      <c r="C45" s="530">
        <f>SUM(C46:C50)</f>
        <v>0</v>
      </c>
      <c r="D45" s="531">
        <f>SUM(D46:D50)</f>
        <v>0</v>
      </c>
    </row>
    <row r="46" spans="1:4">
      <c r="A46" s="111"/>
      <c r="B46" s="112" t="s">
        <v>228</v>
      </c>
      <c r="C46" s="532">
        <v>0</v>
      </c>
      <c r="D46" s="533">
        <v>0</v>
      </c>
    </row>
    <row r="47" spans="1:4">
      <c r="A47" s="111"/>
      <c r="B47" s="112" t="s">
        <v>229</v>
      </c>
      <c r="C47" s="532">
        <v>0</v>
      </c>
      <c r="D47" s="533">
        <v>0</v>
      </c>
    </row>
    <row r="48" spans="1:4">
      <c r="A48" s="111"/>
      <c r="B48" s="112" t="s">
        <v>230</v>
      </c>
      <c r="C48" s="532">
        <v>0</v>
      </c>
      <c r="D48" s="533">
        <v>0</v>
      </c>
    </row>
    <row r="49" spans="1:5">
      <c r="A49" s="111"/>
      <c r="B49" s="112" t="s">
        <v>231</v>
      </c>
      <c r="C49" s="532">
        <v>0</v>
      </c>
      <c r="D49" s="533">
        <v>0</v>
      </c>
    </row>
    <row r="50" spans="1:5">
      <c r="A50" s="111"/>
      <c r="B50" s="112" t="s">
        <v>232</v>
      </c>
      <c r="C50" s="532">
        <v>0</v>
      </c>
      <c r="D50" s="533">
        <v>0</v>
      </c>
    </row>
    <row r="51" spans="1:5">
      <c r="A51" s="109" t="s">
        <v>233</v>
      </c>
      <c r="B51" s="110"/>
      <c r="C51" s="534">
        <f>SUM(C52:C57)</f>
        <v>8313542</v>
      </c>
      <c r="D51" s="535">
        <f>SUM(D52:D57)</f>
        <v>5673241</v>
      </c>
    </row>
    <row r="52" spans="1:5">
      <c r="A52" s="111"/>
      <c r="B52" s="112" t="s">
        <v>234</v>
      </c>
      <c r="C52" s="532">
        <v>8313422</v>
      </c>
      <c r="D52" s="533">
        <v>5673091</v>
      </c>
    </row>
    <row r="53" spans="1:5">
      <c r="A53" s="111"/>
      <c r="B53" s="112" t="s">
        <v>235</v>
      </c>
      <c r="C53" s="532">
        <v>120</v>
      </c>
      <c r="D53" s="533">
        <v>150</v>
      </c>
    </row>
    <row r="54" spans="1:5">
      <c r="A54" s="111"/>
      <c r="B54" s="112" t="s">
        <v>236</v>
      </c>
      <c r="C54" s="532">
        <v>0</v>
      </c>
      <c r="D54" s="533">
        <v>0</v>
      </c>
    </row>
    <row r="55" spans="1:5">
      <c r="A55" s="111"/>
      <c r="B55" s="112" t="s">
        <v>947</v>
      </c>
      <c r="C55" s="532">
        <v>0</v>
      </c>
      <c r="D55" s="533">
        <v>0</v>
      </c>
    </row>
    <row r="56" spans="1:5">
      <c r="A56" s="111"/>
      <c r="B56" s="112" t="s">
        <v>237</v>
      </c>
      <c r="C56" s="532">
        <v>0</v>
      </c>
      <c r="D56" s="533">
        <v>0</v>
      </c>
    </row>
    <row r="57" spans="1:5">
      <c r="A57" s="111"/>
      <c r="B57" s="112" t="s">
        <v>238</v>
      </c>
      <c r="C57" s="532">
        <v>0</v>
      </c>
      <c r="D57" s="533">
        <v>0</v>
      </c>
    </row>
    <row r="58" spans="1:5">
      <c r="A58" s="109" t="s">
        <v>239</v>
      </c>
      <c r="B58" s="110"/>
      <c r="C58" s="534">
        <f>C59</f>
        <v>0</v>
      </c>
      <c r="D58" s="535">
        <f>D59</f>
        <v>0</v>
      </c>
    </row>
    <row r="59" spans="1:5">
      <c r="A59" s="111"/>
      <c r="B59" s="112" t="s">
        <v>240</v>
      </c>
      <c r="C59" s="532">
        <v>0</v>
      </c>
      <c r="D59" s="533">
        <v>0</v>
      </c>
    </row>
    <row r="60" spans="1:5">
      <c r="A60" s="111"/>
      <c r="B60" s="115"/>
      <c r="C60" s="532"/>
      <c r="D60" s="533"/>
    </row>
    <row r="61" spans="1:5">
      <c r="A61" s="109" t="s">
        <v>241</v>
      </c>
      <c r="B61" s="110"/>
      <c r="C61" s="534">
        <f>C58+C51+C45+C31+C27+C41</f>
        <v>35947702</v>
      </c>
      <c r="D61" s="535">
        <f>D58+D51+D45+D31+D27+D41</f>
        <v>31800433</v>
      </c>
    </row>
    <row r="62" spans="1:5">
      <c r="A62" s="111"/>
      <c r="B62" s="115"/>
      <c r="C62" s="532"/>
      <c r="D62" s="533"/>
    </row>
    <row r="63" spans="1:5" ht="20.25">
      <c r="A63" s="109" t="s">
        <v>242</v>
      </c>
      <c r="B63" s="110"/>
      <c r="C63" s="534">
        <f>C24-C61</f>
        <v>-8235375</v>
      </c>
      <c r="D63" s="535">
        <f>D24-D61</f>
        <v>-1950788</v>
      </c>
      <c r="E63" s="432" t="str">
        <f>IF((C63-'CPCA-I-01'!F40)&gt;0.9,"ERROR!!!, NO COINCIDEN LOS MONTOS CON LO REPORTADO EN EL FORMATO ETCA-I-01","")</f>
        <v/>
      </c>
    </row>
    <row r="64" spans="1:5" ht="21" thickBot="1">
      <c r="A64" s="116"/>
      <c r="B64" s="117"/>
      <c r="C64" s="117"/>
      <c r="D64" s="428"/>
      <c r="E64" s="432" t="str">
        <f>IF((D63-'CPCA-I-01'!G40)&gt;0.9,"ERROR!!!, NO COINCIDEN LOS MONTOS CON LO REPORTADO EN EL FORMATO ETCA-I-01","")</f>
        <v/>
      </c>
    </row>
    <row r="65" spans="1:4" s="422" customFormat="1" ht="16.5" customHeight="1">
      <c r="A65" s="115"/>
      <c r="B65" s="487" t="s">
        <v>243</v>
      </c>
      <c r="C65" s="115"/>
      <c r="D65" s="488"/>
    </row>
    <row r="66" spans="1:4" s="422" customFormat="1" ht="16.5" customHeight="1">
      <c r="A66" s="115"/>
      <c r="B66" s="115"/>
      <c r="C66" s="115" t="s">
        <v>244</v>
      </c>
      <c r="D66" s="488"/>
    </row>
    <row r="67" spans="1:4" s="422" customFormat="1" ht="16.5" customHeight="1">
      <c r="A67" s="115"/>
      <c r="B67" s="115" t="s">
        <v>244</v>
      </c>
      <c r="C67" s="115" t="s">
        <v>244</v>
      </c>
      <c r="D67" s="488"/>
    </row>
    <row r="68" spans="1:4" s="422" customFormat="1" ht="16.5" customHeight="1">
      <c r="A68" s="115"/>
      <c r="B68" s="115"/>
      <c r="C68" s="115"/>
      <c r="D68" s="488"/>
    </row>
    <row r="69" spans="1:4" s="422" customFormat="1" ht="16.5" customHeight="1">
      <c r="A69" s="421"/>
      <c r="B69" s="50" t="s">
        <v>244</v>
      </c>
      <c r="C69" s="421"/>
      <c r="D69" s="429"/>
    </row>
    <row r="70" spans="1:4">
      <c r="C70" s="97"/>
      <c r="D70" s="430" t="s">
        <v>82</v>
      </c>
    </row>
  </sheetData>
  <sheetProtection formatColumns="0" formatRows="0" insertHyperlinks="0"/>
  <mergeCells count="6">
    <mergeCell ref="A1:D1"/>
    <mergeCell ref="A15:B15"/>
    <mergeCell ref="A5:B5"/>
    <mergeCell ref="A2:D2"/>
    <mergeCell ref="A3:D3"/>
    <mergeCell ref="A4:D4"/>
  </mergeCells>
  <printOptions horizontalCentered="1"/>
  <pageMargins left="0.47244094488188981" right="0.19685039370078741" top="0.39370078740157483" bottom="0.19685039370078741" header="0.31496062992125984" footer="0.19685039370078741"/>
  <pageSetup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
  <sheetViews>
    <sheetView view="pageBreakPreview" topLeftCell="A7" zoomScaleSheetLayoutView="100" workbookViewId="0">
      <selection activeCell="D31" sqref="D31:D35"/>
    </sheetView>
  </sheetViews>
  <sheetFormatPr baseColWidth="10" defaultRowHeight="15"/>
  <cols>
    <col min="1" max="1" width="41.5703125" customWidth="1"/>
    <col min="2" max="2" width="19.42578125" customWidth="1"/>
    <col min="3" max="3" width="17.140625" customWidth="1"/>
    <col min="4" max="4" width="15.140625" customWidth="1"/>
    <col min="5" max="5" width="19" customWidth="1"/>
    <col min="6" max="6" width="14.42578125" customWidth="1"/>
  </cols>
  <sheetData>
    <row r="1" spans="1:6">
      <c r="A1" s="1150" t="str">
        <f>'CPCA-I-01'!$A$1:$G$2</f>
        <v>Universidad Tecnológica de Guaymas</v>
      </c>
      <c r="B1" s="1151"/>
      <c r="C1" s="1151"/>
      <c r="D1" s="1151"/>
      <c r="E1" s="1151"/>
      <c r="F1" s="1152"/>
    </row>
    <row r="2" spans="1:6">
      <c r="A2" s="1153" t="s">
        <v>245</v>
      </c>
      <c r="B2" s="1154"/>
      <c r="C2" s="1154"/>
      <c r="D2" s="1154"/>
      <c r="E2" s="1154"/>
      <c r="F2" s="1155"/>
    </row>
    <row r="3" spans="1:6" ht="15.75" thickBot="1">
      <c r="A3" s="1156" t="str">
        <f>'CPCA-I-03'!A3:D3</f>
        <v>Del 01 de enero al 31 de diciembre de 2021</v>
      </c>
      <c r="B3" s="1157"/>
      <c r="C3" s="1157"/>
      <c r="D3" s="1157"/>
      <c r="E3" s="1157"/>
      <c r="F3" s="1158"/>
    </row>
    <row r="4" spans="1:6" ht="15.75" thickBot="1">
      <c r="A4" s="1159" t="str">
        <f>'CPCA-I-01'!A4:G4</f>
        <v>(Cifras en Pesos)</v>
      </c>
      <c r="B4" s="1160"/>
      <c r="C4" s="1160"/>
      <c r="D4" s="1160"/>
      <c r="E4" s="1160"/>
      <c r="F4" s="1161"/>
    </row>
    <row r="5" spans="1:6" ht="64.5" thickBot="1">
      <c r="A5" s="846" t="s">
        <v>246</v>
      </c>
      <c r="B5" s="847" t="s">
        <v>247</v>
      </c>
      <c r="C5" s="847" t="s">
        <v>912</v>
      </c>
      <c r="D5" s="847" t="s">
        <v>248</v>
      </c>
      <c r="E5" s="847" t="s">
        <v>913</v>
      </c>
      <c r="F5" s="848" t="s">
        <v>249</v>
      </c>
    </row>
    <row r="6" spans="1:6">
      <c r="A6" s="849"/>
      <c r="B6" s="850"/>
      <c r="C6" s="850"/>
      <c r="D6" s="850"/>
      <c r="E6" s="851"/>
      <c r="F6" s="851"/>
    </row>
    <row r="7" spans="1:6" ht="22.5">
      <c r="A7" s="852" t="s">
        <v>1821</v>
      </c>
      <c r="B7" s="853">
        <f>B8+B9+B10</f>
        <v>83403546</v>
      </c>
      <c r="C7" s="854"/>
      <c r="D7" s="854"/>
      <c r="E7" s="855"/>
      <c r="F7" s="856">
        <f>SUM(B7:E7)</f>
        <v>83403546</v>
      </c>
    </row>
    <row r="8" spans="1:6">
      <c r="A8" s="857" t="s">
        <v>67</v>
      </c>
      <c r="B8" s="858">
        <v>0</v>
      </c>
      <c r="C8" s="859"/>
      <c r="D8" s="859"/>
      <c r="E8" s="860"/>
      <c r="F8" s="856">
        <f t="shared" ref="F8:F41" si="0">SUM(B8:E8)</f>
        <v>0</v>
      </c>
    </row>
    <row r="9" spans="1:6">
      <c r="A9" s="857" t="s">
        <v>68</v>
      </c>
      <c r="B9" s="858">
        <v>83403546</v>
      </c>
      <c r="C9" s="859"/>
      <c r="D9" s="859"/>
      <c r="E9" s="860"/>
      <c r="F9" s="856">
        <f t="shared" si="0"/>
        <v>83403546</v>
      </c>
    </row>
    <row r="10" spans="1:6">
      <c r="A10" s="857" t="s">
        <v>69</v>
      </c>
      <c r="B10" s="858">
        <v>0</v>
      </c>
      <c r="C10" s="859"/>
      <c r="D10" s="859"/>
      <c r="E10" s="860"/>
      <c r="F10" s="856">
        <f t="shared" si="0"/>
        <v>0</v>
      </c>
    </row>
    <row r="11" spans="1:6">
      <c r="A11" s="852"/>
      <c r="B11" s="861"/>
      <c r="C11" s="861"/>
      <c r="D11" s="861"/>
      <c r="E11" s="862"/>
      <c r="F11" s="862"/>
    </row>
    <row r="12" spans="1:6" ht="22.5">
      <c r="A12" s="852" t="s">
        <v>1822</v>
      </c>
      <c r="B12" s="863"/>
      <c r="C12" s="853">
        <f>C14+C15+C16+C17</f>
        <v>-6450740</v>
      </c>
      <c r="D12" s="853">
        <f>D13</f>
        <v>-1950788</v>
      </c>
      <c r="E12" s="864"/>
      <c r="F12" s="856">
        <f t="shared" si="0"/>
        <v>-8401528</v>
      </c>
    </row>
    <row r="13" spans="1:6">
      <c r="A13" s="857" t="s">
        <v>242</v>
      </c>
      <c r="B13" s="865"/>
      <c r="C13" s="865"/>
      <c r="D13" s="858">
        <v>-1950788</v>
      </c>
      <c r="E13" s="866"/>
      <c r="F13" s="856">
        <f t="shared" si="0"/>
        <v>-1950788</v>
      </c>
    </row>
    <row r="14" spans="1:6">
      <c r="A14" s="857" t="s">
        <v>72</v>
      </c>
      <c r="B14" s="865"/>
      <c r="C14" s="858">
        <v>1041479</v>
      </c>
      <c r="D14" s="865"/>
      <c r="E14" s="866"/>
      <c r="F14" s="856">
        <f t="shared" si="0"/>
        <v>1041479</v>
      </c>
    </row>
    <row r="15" spans="1:6">
      <c r="A15" s="857" t="s">
        <v>73</v>
      </c>
      <c r="B15" s="865"/>
      <c r="C15" s="858">
        <v>0</v>
      </c>
      <c r="D15" s="865"/>
      <c r="E15" s="866"/>
      <c r="F15" s="856">
        <f t="shared" si="0"/>
        <v>0</v>
      </c>
    </row>
    <row r="16" spans="1:6">
      <c r="A16" s="857" t="s">
        <v>74</v>
      </c>
      <c r="B16" s="865"/>
      <c r="C16" s="858">
        <v>0</v>
      </c>
      <c r="D16" s="865"/>
      <c r="E16" s="866"/>
      <c r="F16" s="856">
        <f t="shared" si="0"/>
        <v>0</v>
      </c>
    </row>
    <row r="17" spans="1:7">
      <c r="A17" s="857" t="s">
        <v>75</v>
      </c>
      <c r="B17" s="865"/>
      <c r="C17" s="858">
        <v>-7492219</v>
      </c>
      <c r="D17" s="865"/>
      <c r="E17" s="866"/>
      <c r="F17" s="856">
        <f t="shared" si="0"/>
        <v>-7492219</v>
      </c>
    </row>
    <row r="18" spans="1:7">
      <c r="A18" s="852"/>
      <c r="B18" s="861"/>
      <c r="C18" s="861"/>
      <c r="D18" s="861"/>
      <c r="E18" s="862"/>
      <c r="F18" s="862"/>
    </row>
    <row r="19" spans="1:7" ht="38.25" customHeight="1">
      <c r="A19" s="852" t="s">
        <v>1057</v>
      </c>
      <c r="B19" s="865"/>
      <c r="C19" s="865"/>
      <c r="D19" s="865"/>
      <c r="E19" s="856">
        <f>E20+E21</f>
        <v>0</v>
      </c>
      <c r="F19" s="856">
        <f t="shared" si="0"/>
        <v>0</v>
      </c>
    </row>
    <row r="20" spans="1:7">
      <c r="A20" s="857" t="s">
        <v>77</v>
      </c>
      <c r="B20" s="865"/>
      <c r="C20" s="865"/>
      <c r="D20" s="865"/>
      <c r="E20" s="867"/>
      <c r="F20" s="856">
        <f t="shared" si="0"/>
        <v>0</v>
      </c>
    </row>
    <row r="21" spans="1:7">
      <c r="A21" s="857" t="s">
        <v>78</v>
      </c>
      <c r="B21" s="865"/>
      <c r="C21" s="865"/>
      <c r="D21" s="865"/>
      <c r="E21" s="867"/>
      <c r="F21" s="856">
        <f t="shared" si="0"/>
        <v>0</v>
      </c>
    </row>
    <row r="22" spans="1:7">
      <c r="A22" s="857"/>
      <c r="B22" s="868"/>
      <c r="C22" s="868"/>
      <c r="D22" s="868"/>
      <c r="E22" s="869"/>
      <c r="F22" s="869"/>
    </row>
    <row r="23" spans="1:7" ht="28.5" customHeight="1">
      <c r="A23" s="877" t="s">
        <v>1823</v>
      </c>
      <c r="B23" s="853">
        <f>B7</f>
        <v>83403546</v>
      </c>
      <c r="C23" s="853">
        <f>C12</f>
        <v>-6450740</v>
      </c>
      <c r="D23" s="853">
        <f>D12</f>
        <v>-1950788</v>
      </c>
      <c r="E23" s="856">
        <f>E19</f>
        <v>0</v>
      </c>
      <c r="F23" s="856">
        <f t="shared" si="0"/>
        <v>75002018</v>
      </c>
      <c r="G23" t="str">
        <f>IF((F23-'CPCA-I-01'!G49)&gt;0.99,"ERROR: DEBERÁ SER IGUAL QUE TOTAL HACIENDA PÚBLICA/PATRIMONIO DEL FORMATO ETCA-I-01","")</f>
        <v/>
      </c>
    </row>
    <row r="24" spans="1:7">
      <c r="A24" s="852"/>
      <c r="B24" s="861"/>
      <c r="C24" s="861"/>
      <c r="D24" s="861"/>
      <c r="E24" s="862"/>
      <c r="F24" s="862"/>
    </row>
    <row r="25" spans="1:7" ht="22.5">
      <c r="A25" s="852" t="s">
        <v>1824</v>
      </c>
      <c r="B25" s="853">
        <f>B26+B27+B28</f>
        <v>14988899</v>
      </c>
      <c r="C25" s="863"/>
      <c r="D25" s="863"/>
      <c r="E25" s="864"/>
      <c r="F25" s="856">
        <f t="shared" si="0"/>
        <v>14988899</v>
      </c>
    </row>
    <row r="26" spans="1:7">
      <c r="A26" s="857" t="s">
        <v>67</v>
      </c>
      <c r="B26" s="858">
        <v>0</v>
      </c>
      <c r="C26" s="865"/>
      <c r="D26" s="865"/>
      <c r="E26" s="866"/>
      <c r="F26" s="856">
        <f t="shared" si="0"/>
        <v>0</v>
      </c>
    </row>
    <row r="27" spans="1:7">
      <c r="A27" s="857" t="s">
        <v>68</v>
      </c>
      <c r="B27" s="858">
        <v>14988899</v>
      </c>
      <c r="C27" s="865"/>
      <c r="D27" s="865"/>
      <c r="E27" s="866"/>
      <c r="F27" s="856">
        <f t="shared" si="0"/>
        <v>14988899</v>
      </c>
    </row>
    <row r="28" spans="1:7">
      <c r="A28" s="857" t="s">
        <v>69</v>
      </c>
      <c r="B28" s="858">
        <v>0</v>
      </c>
      <c r="C28" s="865"/>
      <c r="D28" s="865"/>
      <c r="E28" s="866"/>
      <c r="F28" s="856">
        <f t="shared" si="0"/>
        <v>0</v>
      </c>
    </row>
    <row r="29" spans="1:7">
      <c r="A29" s="852"/>
      <c r="B29" s="861"/>
      <c r="C29" s="861"/>
      <c r="D29" s="861"/>
      <c r="E29" s="862"/>
      <c r="F29" s="862"/>
    </row>
    <row r="30" spans="1:7" ht="22.5">
      <c r="A30" s="852" t="s">
        <v>1825</v>
      </c>
      <c r="B30" s="863"/>
      <c r="C30" s="853">
        <f>C32</f>
        <v>-1950788</v>
      </c>
      <c r="D30" s="853">
        <f>D31+D32+D33+D34+D35</f>
        <v>-8054795</v>
      </c>
      <c r="E30" s="864"/>
      <c r="F30" s="856">
        <f t="shared" si="0"/>
        <v>-10005583</v>
      </c>
    </row>
    <row r="31" spans="1:7">
      <c r="A31" s="857" t="s">
        <v>242</v>
      </c>
      <c r="B31" s="865"/>
      <c r="C31" s="865"/>
      <c r="D31" s="858">
        <v>-8235375</v>
      </c>
      <c r="E31" s="866"/>
      <c r="F31" s="856">
        <f t="shared" si="0"/>
        <v>-8235375</v>
      </c>
    </row>
    <row r="32" spans="1:7">
      <c r="A32" s="857" t="s">
        <v>72</v>
      </c>
      <c r="B32" s="865"/>
      <c r="C32" s="858">
        <v>-1950788</v>
      </c>
      <c r="D32" s="858">
        <v>1950788</v>
      </c>
      <c r="E32" s="866"/>
      <c r="F32" s="856">
        <f t="shared" si="0"/>
        <v>0</v>
      </c>
    </row>
    <row r="33" spans="1:7">
      <c r="A33" s="857" t="s">
        <v>73</v>
      </c>
      <c r="B33" s="865"/>
      <c r="C33" s="865"/>
      <c r="D33" s="858"/>
      <c r="E33" s="866"/>
      <c r="F33" s="856">
        <f t="shared" si="0"/>
        <v>0</v>
      </c>
    </row>
    <row r="34" spans="1:7">
      <c r="A34" s="857" t="s">
        <v>74</v>
      </c>
      <c r="B34" s="865"/>
      <c r="C34" s="865"/>
      <c r="D34" s="858"/>
      <c r="E34" s="866"/>
      <c r="F34" s="856">
        <f t="shared" si="0"/>
        <v>0</v>
      </c>
    </row>
    <row r="35" spans="1:7">
      <c r="A35" s="857" t="s">
        <v>75</v>
      </c>
      <c r="B35" s="863"/>
      <c r="C35" s="863"/>
      <c r="D35" s="858">
        <v>-1770208</v>
      </c>
      <c r="E35" s="864"/>
      <c r="F35" s="856">
        <f t="shared" si="0"/>
        <v>-1770208</v>
      </c>
    </row>
    <row r="36" spans="1:7">
      <c r="A36" s="857"/>
      <c r="B36" s="868"/>
      <c r="C36" s="868"/>
      <c r="D36" s="868"/>
      <c r="E36" s="869"/>
      <c r="F36" s="869"/>
    </row>
    <row r="37" spans="1:7" ht="33.75">
      <c r="A37" s="852" t="s">
        <v>1826</v>
      </c>
      <c r="B37" s="865"/>
      <c r="C37" s="865"/>
      <c r="D37" s="865"/>
      <c r="E37" s="856">
        <f>E38+E39</f>
        <v>0</v>
      </c>
      <c r="F37" s="856">
        <f t="shared" si="0"/>
        <v>0</v>
      </c>
    </row>
    <row r="38" spans="1:7">
      <c r="A38" s="857" t="s">
        <v>77</v>
      </c>
      <c r="B38" s="865"/>
      <c r="C38" s="865"/>
      <c r="D38" s="865"/>
      <c r="E38" s="867"/>
      <c r="F38" s="856">
        <f t="shared" si="0"/>
        <v>0</v>
      </c>
    </row>
    <row r="39" spans="1:7">
      <c r="A39" s="857" t="s">
        <v>78</v>
      </c>
      <c r="B39" s="863"/>
      <c r="C39" s="863"/>
      <c r="D39" s="863"/>
      <c r="E39" s="867"/>
      <c r="F39" s="856">
        <f t="shared" si="0"/>
        <v>0</v>
      </c>
    </row>
    <row r="40" spans="1:7" ht="15.75" thickBot="1">
      <c r="A40" s="870"/>
      <c r="B40" s="871"/>
      <c r="C40" s="871"/>
      <c r="D40" s="871"/>
      <c r="E40" s="872"/>
      <c r="F40" s="872"/>
    </row>
    <row r="41" spans="1:7" ht="20.25" customHeight="1" thickBot="1">
      <c r="A41" s="876" t="s">
        <v>1058</v>
      </c>
      <c r="B41" s="873">
        <f>B23+B25</f>
        <v>98392445</v>
      </c>
      <c r="C41" s="873">
        <f>C23+C30</f>
        <v>-8401528</v>
      </c>
      <c r="D41" s="873">
        <f>D23+D30</f>
        <v>-10005583</v>
      </c>
      <c r="E41" s="874">
        <f>E23+E37</f>
        <v>0</v>
      </c>
      <c r="F41" s="874">
        <f t="shared" si="0"/>
        <v>79985334</v>
      </c>
      <c r="G41" t="str">
        <f>IF((F41-'CPCA-I-01'!F49)&gt;0.99,"ERROR: DEBERÁ SER IGUAL QUE TOTAL HACIENDA PÚBLICA/PATRIMONIO DEL FORMATO ETCA-I-01","")</f>
        <v/>
      </c>
    </row>
    <row r="42" spans="1:7">
      <c r="A42" s="875" t="s">
        <v>1970</v>
      </c>
    </row>
  </sheetData>
  <sheetProtection formatColumns="0" formatRows="0"/>
  <mergeCells count="4">
    <mergeCell ref="A1:F1"/>
    <mergeCell ref="A2:F2"/>
    <mergeCell ref="A3:F3"/>
    <mergeCell ref="A4:F4"/>
  </mergeCells>
  <pageMargins left="0.7" right="0.7" top="0.75" bottom="0.75" header="0.3" footer="0.3"/>
  <pageSetup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8"/>
  <sheetViews>
    <sheetView view="pageBreakPreview" zoomScale="90" zoomScaleSheetLayoutView="90" workbookViewId="0">
      <selection activeCell="B60" sqref="B60:C61"/>
    </sheetView>
  </sheetViews>
  <sheetFormatPr baseColWidth="10" defaultColWidth="11.28515625" defaultRowHeight="16.5"/>
  <cols>
    <col min="1" max="1" width="80.85546875" style="121" bestFit="1" customWidth="1"/>
    <col min="2" max="3" width="17" style="121" customWidth="1"/>
    <col min="4" max="16384" width="11.28515625" style="121"/>
  </cols>
  <sheetData>
    <row r="1" spans="1:4">
      <c r="A1" s="1142" t="str">
        <f>'CPCA-I-01'!A1:G1</f>
        <v>Universidad Tecnológica de Guaymas</v>
      </c>
      <c r="B1" s="1142"/>
      <c r="C1" s="1142"/>
    </row>
    <row r="2" spans="1:4" s="104" customFormat="1" ht="15.75">
      <c r="A2" s="1139" t="s">
        <v>3</v>
      </c>
      <c r="B2" s="1139"/>
      <c r="C2" s="1139"/>
    </row>
    <row r="3" spans="1:4" s="104" customFormat="1">
      <c r="A3" s="1162" t="str">
        <f>'CPCA-I-03'!A3:D3</f>
        <v>Del 01 de enero al 31 de diciembre de 2021</v>
      </c>
      <c r="B3" s="1162"/>
      <c r="C3" s="1162"/>
    </row>
    <row r="4" spans="1:4" s="104" customFormat="1" ht="17.25" thickBot="1">
      <c r="A4" s="1163" t="str">
        <f>'CPCA-I-01'!A4:G4</f>
        <v>(Cifras en Pesos)</v>
      </c>
      <c r="B4" s="1163"/>
      <c r="C4" s="1163"/>
    </row>
    <row r="5" spans="1:4" ht="30" customHeight="1" thickBot="1">
      <c r="A5" s="123"/>
      <c r="B5" s="124" t="s">
        <v>250</v>
      </c>
      <c r="C5" s="125" t="s">
        <v>251</v>
      </c>
    </row>
    <row r="6" spans="1:4" ht="17.25" thickTop="1">
      <c r="A6" s="536" t="s">
        <v>252</v>
      </c>
      <c r="B6" s="537">
        <f>B7+B16</f>
        <v>11182861</v>
      </c>
      <c r="C6" s="538">
        <f>C7+C16</f>
        <v>15482610</v>
      </c>
    </row>
    <row r="7" spans="1:4">
      <c r="A7" s="539" t="s">
        <v>25</v>
      </c>
      <c r="B7" s="540">
        <f>SUM(B8:B14)</f>
        <v>2914754</v>
      </c>
      <c r="C7" s="541">
        <f>SUM(C8:C14)</f>
        <v>279031</v>
      </c>
    </row>
    <row r="8" spans="1:4" s="122" customFormat="1" ht="13.5">
      <c r="A8" s="542" t="s">
        <v>27</v>
      </c>
      <c r="B8" s="543">
        <v>2914754</v>
      </c>
      <c r="C8" s="544">
        <v>0</v>
      </c>
      <c r="D8" s="436"/>
    </row>
    <row r="9" spans="1:4" s="122" customFormat="1" ht="13.5">
      <c r="A9" s="542" t="s">
        <v>29</v>
      </c>
      <c r="B9" s="543">
        <v>0</v>
      </c>
      <c r="C9" s="544">
        <v>65887</v>
      </c>
    </row>
    <row r="10" spans="1:4" s="122" customFormat="1" ht="13.5">
      <c r="A10" s="542" t="s">
        <v>31</v>
      </c>
      <c r="B10" s="543">
        <v>0</v>
      </c>
      <c r="C10" s="544">
        <v>213144</v>
      </c>
    </row>
    <row r="11" spans="1:4" s="122" customFormat="1" ht="13.5">
      <c r="A11" s="542" t="s">
        <v>33</v>
      </c>
      <c r="B11" s="543">
        <v>0</v>
      </c>
      <c r="C11" s="544">
        <v>0</v>
      </c>
    </row>
    <row r="12" spans="1:4" s="122" customFormat="1" ht="13.5">
      <c r="A12" s="542" t="s">
        <v>35</v>
      </c>
      <c r="B12" s="543">
        <v>0</v>
      </c>
      <c r="C12" s="544">
        <v>0</v>
      </c>
    </row>
    <row r="13" spans="1:4" s="122" customFormat="1" ht="13.5">
      <c r="A13" s="542" t="s">
        <v>37</v>
      </c>
      <c r="B13" s="543">
        <v>0</v>
      </c>
      <c r="C13" s="544">
        <v>0</v>
      </c>
    </row>
    <row r="14" spans="1:4" s="122" customFormat="1" ht="13.5">
      <c r="A14" s="542" t="s">
        <v>39</v>
      </c>
      <c r="B14" s="543">
        <v>0</v>
      </c>
      <c r="C14" s="544">
        <v>0</v>
      </c>
    </row>
    <row r="15" spans="1:4" ht="5.25" customHeight="1">
      <c r="A15" s="536"/>
      <c r="B15" s="545"/>
      <c r="C15" s="546"/>
    </row>
    <row r="16" spans="1:4">
      <c r="A16" s="539" t="s">
        <v>44</v>
      </c>
      <c r="B16" s="540">
        <f>SUM(B17:B25)</f>
        <v>8268107</v>
      </c>
      <c r="C16" s="541">
        <f>SUM(C17:C25)</f>
        <v>15203579</v>
      </c>
    </row>
    <row r="17" spans="1:3" s="122" customFormat="1" ht="13.5">
      <c r="A17" s="542" t="s">
        <v>46</v>
      </c>
      <c r="B17" s="543">
        <v>0</v>
      </c>
      <c r="C17" s="544">
        <v>0</v>
      </c>
    </row>
    <row r="18" spans="1:3" s="122" customFormat="1" ht="13.5">
      <c r="A18" s="542" t="s">
        <v>48</v>
      </c>
      <c r="B18" s="543">
        <v>0</v>
      </c>
      <c r="C18" s="544">
        <v>0</v>
      </c>
    </row>
    <row r="19" spans="1:3" s="122" customFormat="1" ht="13.5">
      <c r="A19" s="542" t="s">
        <v>50</v>
      </c>
      <c r="B19" s="543">
        <v>0</v>
      </c>
      <c r="C19" s="544">
        <v>0</v>
      </c>
    </row>
    <row r="20" spans="1:3" s="122" customFormat="1" ht="13.5">
      <c r="A20" s="542" t="s">
        <v>52</v>
      </c>
      <c r="B20" s="543">
        <v>0</v>
      </c>
      <c r="C20" s="544">
        <v>15019999</v>
      </c>
    </row>
    <row r="21" spans="1:3" s="122" customFormat="1" ht="13.5">
      <c r="A21" s="542" t="s">
        <v>54</v>
      </c>
      <c r="B21" s="543">
        <v>0</v>
      </c>
      <c r="C21" s="544">
        <v>183580</v>
      </c>
    </row>
    <row r="22" spans="1:3" s="122" customFormat="1" ht="13.5">
      <c r="A22" s="542" t="s">
        <v>56</v>
      </c>
      <c r="B22" s="543">
        <v>8268107</v>
      </c>
      <c r="C22" s="544">
        <v>0</v>
      </c>
    </row>
    <row r="23" spans="1:3" s="122" customFormat="1" ht="13.5">
      <c r="A23" s="542" t="s">
        <v>58</v>
      </c>
      <c r="B23" s="543">
        <v>0</v>
      </c>
      <c r="C23" s="544">
        <v>0</v>
      </c>
    </row>
    <row r="24" spans="1:3" s="122" customFormat="1" ht="13.5">
      <c r="A24" s="542" t="s">
        <v>59</v>
      </c>
      <c r="B24" s="543">
        <v>0</v>
      </c>
      <c r="C24" s="544">
        <v>0</v>
      </c>
    </row>
    <row r="25" spans="1:3" s="122" customFormat="1" ht="13.5">
      <c r="A25" s="542" t="s">
        <v>60</v>
      </c>
      <c r="B25" s="543">
        <v>0</v>
      </c>
      <c r="C25" s="544">
        <v>0</v>
      </c>
    </row>
    <row r="26" spans="1:3" ht="6.75" customHeight="1">
      <c r="A26" s="547"/>
      <c r="B26" s="545"/>
      <c r="C26" s="546"/>
    </row>
    <row r="27" spans="1:3">
      <c r="A27" s="536" t="s">
        <v>253</v>
      </c>
      <c r="B27" s="537">
        <f>B28+B38</f>
        <v>0</v>
      </c>
      <c r="C27" s="538">
        <f>C28+C38</f>
        <v>683566</v>
      </c>
    </row>
    <row r="28" spans="1:3">
      <c r="A28" s="539" t="s">
        <v>26</v>
      </c>
      <c r="B28" s="540">
        <f>SUM(B29:B36)</f>
        <v>0</v>
      </c>
      <c r="C28" s="541">
        <f>SUM(C29:C36)</f>
        <v>683566</v>
      </c>
    </row>
    <row r="29" spans="1:3" s="122" customFormat="1" ht="13.5">
      <c r="A29" s="542" t="s">
        <v>28</v>
      </c>
      <c r="B29" s="543">
        <v>0</v>
      </c>
      <c r="C29" s="544">
        <v>597854</v>
      </c>
    </row>
    <row r="30" spans="1:3" s="122" customFormat="1" ht="13.5">
      <c r="A30" s="542" t="s">
        <v>30</v>
      </c>
      <c r="B30" s="543">
        <v>0</v>
      </c>
      <c r="C30" s="544">
        <v>0</v>
      </c>
    </row>
    <row r="31" spans="1:3" s="122" customFormat="1" ht="13.5">
      <c r="A31" s="542" t="s">
        <v>32</v>
      </c>
      <c r="B31" s="543">
        <v>0</v>
      </c>
      <c r="C31" s="544">
        <v>0</v>
      </c>
    </row>
    <row r="32" spans="1:3" s="122" customFormat="1" ht="13.5">
      <c r="A32" s="542" t="s">
        <v>34</v>
      </c>
      <c r="B32" s="543">
        <v>0</v>
      </c>
      <c r="C32" s="544">
        <v>0</v>
      </c>
    </row>
    <row r="33" spans="1:3" s="122" customFormat="1" ht="13.5">
      <c r="A33" s="542" t="s">
        <v>36</v>
      </c>
      <c r="B33" s="543">
        <v>0</v>
      </c>
      <c r="C33" s="544">
        <v>0</v>
      </c>
    </row>
    <row r="34" spans="1:3" s="122" customFormat="1" ht="13.5">
      <c r="A34" s="542" t="s">
        <v>38</v>
      </c>
      <c r="B34" s="543">
        <v>0</v>
      </c>
      <c r="C34" s="544">
        <v>0</v>
      </c>
    </row>
    <row r="35" spans="1:3" s="122" customFormat="1" ht="13.5">
      <c r="A35" s="542" t="s">
        <v>40</v>
      </c>
      <c r="B35" s="543">
        <v>0</v>
      </c>
      <c r="C35" s="544">
        <v>0</v>
      </c>
    </row>
    <row r="36" spans="1:3" s="122" customFormat="1" ht="13.5">
      <c r="A36" s="542" t="s">
        <v>41</v>
      </c>
      <c r="B36" s="543">
        <v>0</v>
      </c>
      <c r="C36" s="544">
        <v>85712</v>
      </c>
    </row>
    <row r="37" spans="1:3" ht="6" customHeight="1">
      <c r="A37" s="536"/>
      <c r="B37" s="548"/>
      <c r="C37" s="549"/>
    </row>
    <row r="38" spans="1:3">
      <c r="A38" s="539" t="s">
        <v>45</v>
      </c>
      <c r="B38" s="540">
        <f>SUM(B39:B44)</f>
        <v>0</v>
      </c>
      <c r="C38" s="541">
        <f>SUM(C39:C44)</f>
        <v>0</v>
      </c>
    </row>
    <row r="39" spans="1:3" s="122" customFormat="1" ht="13.5">
      <c r="A39" s="542" t="s">
        <v>47</v>
      </c>
      <c r="B39" s="543">
        <v>0</v>
      </c>
      <c r="C39" s="544">
        <v>0</v>
      </c>
    </row>
    <row r="40" spans="1:3" s="122" customFormat="1" ht="13.5">
      <c r="A40" s="542" t="s">
        <v>49</v>
      </c>
      <c r="B40" s="543">
        <v>0</v>
      </c>
      <c r="C40" s="544">
        <v>0</v>
      </c>
    </row>
    <row r="41" spans="1:3" s="122" customFormat="1" ht="13.5">
      <c r="A41" s="542" t="s">
        <v>51</v>
      </c>
      <c r="B41" s="543">
        <v>0</v>
      </c>
      <c r="C41" s="544">
        <v>0</v>
      </c>
    </row>
    <row r="42" spans="1:3" s="122" customFormat="1" ht="13.5">
      <c r="A42" s="542" t="s">
        <v>53</v>
      </c>
      <c r="B42" s="543">
        <v>0</v>
      </c>
      <c r="C42" s="544">
        <v>0</v>
      </c>
    </row>
    <row r="43" spans="1:3" s="122" customFormat="1" ht="13.5">
      <c r="A43" s="542" t="s">
        <v>55</v>
      </c>
      <c r="B43" s="543">
        <v>0</v>
      </c>
      <c r="C43" s="544">
        <v>0</v>
      </c>
    </row>
    <row r="44" spans="1:3" s="122" customFormat="1" ht="13.5">
      <c r="A44" s="542" t="s">
        <v>57</v>
      </c>
      <c r="B44" s="543">
        <v>0</v>
      </c>
      <c r="C44" s="544">
        <v>0</v>
      </c>
    </row>
    <row r="45" spans="1:3">
      <c r="A45" s="550"/>
      <c r="B45" s="545"/>
      <c r="C45" s="546"/>
    </row>
    <row r="46" spans="1:3">
      <c r="A46" s="536" t="s">
        <v>254</v>
      </c>
      <c r="B46" s="537">
        <f>B47+B52</f>
        <v>14988899</v>
      </c>
      <c r="C46" s="538">
        <f>C47+C52</f>
        <v>10005585</v>
      </c>
    </row>
    <row r="47" spans="1:3">
      <c r="A47" s="539" t="s">
        <v>66</v>
      </c>
      <c r="B47" s="540">
        <f>SUM(B48:B50)</f>
        <v>14988899</v>
      </c>
      <c r="C47" s="541">
        <f>SUM(C48:C50)</f>
        <v>0</v>
      </c>
    </row>
    <row r="48" spans="1:3" s="122" customFormat="1" ht="13.5">
      <c r="A48" s="542" t="s">
        <v>67</v>
      </c>
      <c r="B48" s="543">
        <v>0</v>
      </c>
      <c r="C48" s="544">
        <v>0</v>
      </c>
    </row>
    <row r="49" spans="1:3" s="122" customFormat="1" ht="13.5">
      <c r="A49" s="542" t="s">
        <v>68</v>
      </c>
      <c r="B49" s="543">
        <v>14988899</v>
      </c>
      <c r="C49" s="544">
        <v>0</v>
      </c>
    </row>
    <row r="50" spans="1:3" s="122" customFormat="1" ht="13.5">
      <c r="A50" s="542" t="s">
        <v>69</v>
      </c>
      <c r="B50" s="543">
        <v>0</v>
      </c>
      <c r="C50" s="544">
        <v>0</v>
      </c>
    </row>
    <row r="51" spans="1:3" ht="6" customHeight="1">
      <c r="A51" s="539"/>
      <c r="B51" s="548"/>
      <c r="C51" s="549"/>
    </row>
    <row r="52" spans="1:3" ht="15.75" customHeight="1">
      <c r="A52" s="539" t="s">
        <v>70</v>
      </c>
      <c r="B52" s="540">
        <f>SUM(B53:B57)</f>
        <v>0</v>
      </c>
      <c r="C52" s="541">
        <f>SUM(C53:C57)</f>
        <v>10005585</v>
      </c>
    </row>
    <row r="53" spans="1:3" s="122" customFormat="1" ht="13.5">
      <c r="A53" s="542" t="s">
        <v>71</v>
      </c>
      <c r="B53" s="543">
        <v>0</v>
      </c>
      <c r="C53" s="544">
        <v>6284587</v>
      </c>
    </row>
    <row r="54" spans="1:3" s="122" customFormat="1" ht="13.5">
      <c r="A54" s="542" t="s">
        <v>72</v>
      </c>
      <c r="B54" s="543">
        <v>0</v>
      </c>
      <c r="C54" s="544">
        <v>1950788</v>
      </c>
    </row>
    <row r="55" spans="1:3" s="122" customFormat="1" ht="13.5">
      <c r="A55" s="542" t="s">
        <v>73</v>
      </c>
      <c r="B55" s="543">
        <v>0</v>
      </c>
      <c r="C55" s="544">
        <v>0</v>
      </c>
    </row>
    <row r="56" spans="1:3" s="122" customFormat="1" ht="13.5">
      <c r="A56" s="542" t="s">
        <v>74</v>
      </c>
      <c r="B56" s="543">
        <v>0</v>
      </c>
      <c r="C56" s="544">
        <v>0</v>
      </c>
    </row>
    <row r="57" spans="1:3" s="122" customFormat="1" ht="13.5">
      <c r="A57" s="542" t="s">
        <v>75</v>
      </c>
      <c r="B57" s="543">
        <v>0</v>
      </c>
      <c r="C57" s="544">
        <v>1770210</v>
      </c>
    </row>
    <row r="58" spans="1:3" ht="7.5" customHeight="1">
      <c r="A58" s="539"/>
      <c r="B58" s="545"/>
      <c r="C58" s="546"/>
    </row>
    <row r="59" spans="1:3">
      <c r="A59" s="539" t="s">
        <v>255</v>
      </c>
      <c r="B59" s="540">
        <f>SUM(B60:B61)</f>
        <v>0</v>
      </c>
      <c r="C59" s="541">
        <f>SUM(C60:C61)</f>
        <v>0</v>
      </c>
    </row>
    <row r="60" spans="1:3" s="122" customFormat="1" ht="13.5">
      <c r="A60" s="542" t="s">
        <v>77</v>
      </c>
      <c r="B60" s="543">
        <v>0</v>
      </c>
      <c r="C60" s="544">
        <v>0</v>
      </c>
    </row>
    <row r="61" spans="1:3" s="122" customFormat="1" ht="14.25" thickBot="1">
      <c r="A61" s="551" t="s">
        <v>78</v>
      </c>
      <c r="B61" s="552">
        <v>0</v>
      </c>
      <c r="C61" s="553">
        <v>0</v>
      </c>
    </row>
    <row r="62" spans="1:3" s="122" customFormat="1" ht="13.5">
      <c r="A62" s="435" t="s">
        <v>1970</v>
      </c>
      <c r="B62" s="543"/>
      <c r="C62" s="543"/>
    </row>
    <row r="63" spans="1:3" s="122" customFormat="1" ht="13.5">
      <c r="A63" s="435"/>
      <c r="B63" s="543"/>
      <c r="C63" s="543"/>
    </row>
    <row r="64" spans="1:3" s="122" customFormat="1" ht="13.5">
      <c r="A64" s="435"/>
      <c r="B64" s="543"/>
      <c r="C64" s="543"/>
    </row>
    <row r="65" spans="1:3" s="122" customFormat="1" ht="13.5">
      <c r="A65" s="554"/>
      <c r="B65" s="543"/>
      <c r="C65" s="543"/>
    </row>
    <row r="66" spans="1:3" s="122" customFormat="1" ht="13.5">
      <c r="A66" s="554" t="s">
        <v>244</v>
      </c>
      <c r="B66" s="543"/>
      <c r="C66" s="543"/>
    </row>
    <row r="67" spans="1:3" s="122" customFormat="1" ht="13.5">
      <c r="A67" s="554" t="s">
        <v>244</v>
      </c>
      <c r="B67" s="543"/>
      <c r="C67" s="543"/>
    </row>
    <row r="68" spans="1:3">
      <c r="A68" s="435" t="s">
        <v>244</v>
      </c>
      <c r="B68" s="555"/>
      <c r="C68" s="555"/>
    </row>
  </sheetData>
  <sheetProtection formatColumns="0" formatRows="0"/>
  <mergeCells count="4">
    <mergeCell ref="A1:C1"/>
    <mergeCell ref="A2:C2"/>
    <mergeCell ref="A3:C3"/>
    <mergeCell ref="A4:C4"/>
  </mergeCells>
  <pageMargins left="0.70866141732283472" right="0.70866141732283472" top="0.74803149606299213" bottom="0.74803149606299213" header="0.31496062992125984" footer="0.31496062992125984"/>
  <pageSetup scale="71"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pageSetUpPr fitToPage="1"/>
  </sheetPr>
  <dimension ref="A1:E70"/>
  <sheetViews>
    <sheetView view="pageBreakPreview" topLeftCell="A43" zoomScale="140" zoomScaleSheetLayoutView="140" workbookViewId="0">
      <selection activeCell="C63" sqref="C63:D63"/>
    </sheetView>
  </sheetViews>
  <sheetFormatPr baseColWidth="10" defaultColWidth="11.28515625" defaultRowHeight="16.5"/>
  <cols>
    <col min="1" max="1" width="1.5703125" style="50" customWidth="1"/>
    <col min="2" max="2" width="70.85546875" style="50" customWidth="1"/>
    <col min="3" max="4" width="12.7109375" style="50" customWidth="1"/>
    <col min="5" max="16384" width="11.28515625" style="50"/>
  </cols>
  <sheetData>
    <row r="1" spans="1:4">
      <c r="A1" s="1142" t="str">
        <f>'CPCA-I-01'!A1</f>
        <v>Universidad Tecnológica de Guaymas</v>
      </c>
      <c r="B1" s="1142"/>
      <c r="C1" s="1142"/>
      <c r="D1" s="1142"/>
    </row>
    <row r="2" spans="1:4">
      <c r="A2" s="1139" t="s">
        <v>4</v>
      </c>
      <c r="B2" s="1139"/>
      <c r="C2" s="1139"/>
      <c r="D2" s="1139"/>
    </row>
    <row r="3" spans="1:4">
      <c r="A3" s="1162" t="str">
        <f>'CPCA-I-01'!A3:G3</f>
        <v>Al 31 de diciembre de 2021</v>
      </c>
      <c r="B3" s="1162"/>
      <c r="C3" s="1162"/>
      <c r="D3" s="1162"/>
    </row>
    <row r="4" spans="1:4" ht="17.25" thickBot="1">
      <c r="A4" s="1168" t="str">
        <f>'CPCA-I-01'!A4:G4</f>
        <v>(Cifras en Pesos)</v>
      </c>
      <c r="B4" s="1168"/>
      <c r="C4" s="1168"/>
      <c r="D4" s="1168"/>
    </row>
    <row r="5" spans="1:4" ht="23.25" customHeight="1" thickBot="1">
      <c r="A5" s="1166" t="s">
        <v>246</v>
      </c>
      <c r="B5" s="1167"/>
      <c r="C5" s="160">
        <v>2021</v>
      </c>
      <c r="D5" s="161">
        <v>2020</v>
      </c>
    </row>
    <row r="6" spans="1:4" s="127" customFormat="1" ht="12" customHeight="1" thickTop="1">
      <c r="A6" s="1164" t="s">
        <v>256</v>
      </c>
      <c r="B6" s="1165"/>
      <c r="C6" s="1165"/>
      <c r="D6" s="126"/>
    </row>
    <row r="7" spans="1:4" s="127" customFormat="1" ht="12.75" customHeight="1">
      <c r="A7" s="128"/>
      <c r="B7" s="129" t="s">
        <v>250</v>
      </c>
      <c r="C7" s="144">
        <f>SUM(C8:C17)</f>
        <v>27712317</v>
      </c>
      <c r="D7" s="145">
        <f>SUM(D8:D17)</f>
        <v>29849617</v>
      </c>
    </row>
    <row r="8" spans="1:4" s="131" customFormat="1" ht="11.1" customHeight="1">
      <c r="A8" s="130"/>
      <c r="B8" s="142" t="s">
        <v>198</v>
      </c>
      <c r="C8" s="146">
        <v>0</v>
      </c>
      <c r="D8" s="147">
        <v>0</v>
      </c>
    </row>
    <row r="9" spans="1:4" s="131" customFormat="1" ht="11.1" customHeight="1">
      <c r="A9" s="130"/>
      <c r="B9" s="142" t="s">
        <v>199</v>
      </c>
      <c r="C9" s="146">
        <v>0</v>
      </c>
      <c r="D9" s="147">
        <v>0</v>
      </c>
    </row>
    <row r="10" spans="1:4" s="131" customFormat="1" ht="11.1" customHeight="1">
      <c r="A10" s="130"/>
      <c r="B10" s="142" t="s">
        <v>257</v>
      </c>
      <c r="C10" s="146">
        <v>0</v>
      </c>
      <c r="D10" s="147">
        <v>0</v>
      </c>
    </row>
    <row r="11" spans="1:4" s="131" customFormat="1" ht="11.1" customHeight="1">
      <c r="A11" s="130"/>
      <c r="B11" s="142" t="s">
        <v>201</v>
      </c>
      <c r="C11" s="146">
        <v>0</v>
      </c>
      <c r="D11" s="147">
        <v>0</v>
      </c>
    </row>
    <row r="12" spans="1:4" s="131" customFormat="1" ht="11.1" customHeight="1">
      <c r="A12" s="130"/>
      <c r="B12" s="142" t="s">
        <v>419</v>
      </c>
      <c r="C12" s="146">
        <v>13838</v>
      </c>
      <c r="D12" s="147">
        <v>13574</v>
      </c>
    </row>
    <row r="13" spans="1:4" s="131" customFormat="1" ht="11.1" customHeight="1">
      <c r="A13" s="130"/>
      <c r="B13" s="142" t="s">
        <v>928</v>
      </c>
      <c r="C13" s="146">
        <v>0</v>
      </c>
      <c r="D13" s="147">
        <v>0</v>
      </c>
    </row>
    <row r="14" spans="1:4" s="131" customFormat="1" ht="11.1" customHeight="1">
      <c r="A14" s="130"/>
      <c r="B14" s="142" t="s">
        <v>944</v>
      </c>
      <c r="C14" s="146">
        <v>1971279</v>
      </c>
      <c r="D14" s="147">
        <v>1573780</v>
      </c>
    </row>
    <row r="15" spans="1:4" s="131" customFormat="1" ht="25.5" customHeight="1">
      <c r="A15" s="130"/>
      <c r="B15" s="142" t="s">
        <v>930</v>
      </c>
      <c r="C15" s="146">
        <v>0</v>
      </c>
      <c r="D15" s="147">
        <v>0</v>
      </c>
    </row>
    <row r="16" spans="1:4" s="131" customFormat="1" ht="12" customHeight="1">
      <c r="A16" s="130"/>
      <c r="B16" s="142" t="s">
        <v>939</v>
      </c>
      <c r="C16" s="146">
        <v>25727200</v>
      </c>
      <c r="D16" s="147">
        <v>28262263</v>
      </c>
    </row>
    <row r="17" spans="1:4" s="131" customFormat="1" ht="12" customHeight="1">
      <c r="A17" s="130"/>
      <c r="B17" s="142" t="s">
        <v>258</v>
      </c>
      <c r="C17" s="146">
        <v>0</v>
      </c>
      <c r="D17" s="147">
        <v>0</v>
      </c>
    </row>
    <row r="18" spans="1:4" s="127" customFormat="1" ht="13.5" customHeight="1">
      <c r="A18" s="128"/>
      <c r="B18" s="129" t="s">
        <v>251</v>
      </c>
      <c r="C18" s="144">
        <f>SUM(C19:C34)</f>
        <v>30412391</v>
      </c>
      <c r="D18" s="145">
        <f>SUM(D19:D34)</f>
        <v>29299619</v>
      </c>
    </row>
    <row r="19" spans="1:4" s="127" customFormat="1" ht="11.1" customHeight="1">
      <c r="A19" s="128"/>
      <c r="B19" s="142" t="s">
        <v>212</v>
      </c>
      <c r="C19" s="146">
        <v>20609159</v>
      </c>
      <c r="D19" s="147">
        <v>19027633</v>
      </c>
    </row>
    <row r="20" spans="1:4" s="127" customFormat="1" ht="11.1" customHeight="1">
      <c r="A20" s="128"/>
      <c r="B20" s="142" t="s">
        <v>213</v>
      </c>
      <c r="C20" s="146">
        <v>1423932</v>
      </c>
      <c r="D20" s="147">
        <v>1303678</v>
      </c>
    </row>
    <row r="21" spans="1:4" s="127" customFormat="1" ht="11.1" customHeight="1">
      <c r="A21" s="128"/>
      <c r="B21" s="142" t="s">
        <v>214</v>
      </c>
      <c r="C21" s="146">
        <v>5481675</v>
      </c>
      <c r="D21" s="147">
        <v>4925672</v>
      </c>
    </row>
    <row r="22" spans="1:4" s="127" customFormat="1" ht="12.75" customHeight="1">
      <c r="A22" s="128"/>
      <c r="B22" s="142" t="s">
        <v>215</v>
      </c>
      <c r="C22" s="146">
        <v>0</v>
      </c>
      <c r="D22" s="147">
        <v>0</v>
      </c>
    </row>
    <row r="23" spans="1:4" s="127" customFormat="1" ht="11.1" customHeight="1">
      <c r="A23" s="128"/>
      <c r="B23" s="142" t="s">
        <v>259</v>
      </c>
      <c r="C23" s="146">
        <v>0</v>
      </c>
      <c r="D23" s="147">
        <v>0</v>
      </c>
    </row>
    <row r="24" spans="1:4" s="127" customFormat="1" ht="11.1" customHeight="1">
      <c r="A24" s="128"/>
      <c r="B24" s="142" t="s">
        <v>260</v>
      </c>
      <c r="C24" s="146">
        <v>0</v>
      </c>
      <c r="D24" s="147">
        <v>0</v>
      </c>
    </row>
    <row r="25" spans="1:4" s="127" customFormat="1" ht="11.1" customHeight="1">
      <c r="A25" s="128"/>
      <c r="B25" s="142" t="s">
        <v>218</v>
      </c>
      <c r="C25" s="146">
        <v>12800</v>
      </c>
      <c r="D25" s="147">
        <v>393739</v>
      </c>
    </row>
    <row r="26" spans="1:4" s="127" customFormat="1" ht="11.1" customHeight="1">
      <c r="A26" s="128"/>
      <c r="B26" s="142" t="s">
        <v>219</v>
      </c>
      <c r="C26" s="146">
        <v>0</v>
      </c>
      <c r="D26" s="147">
        <v>0</v>
      </c>
    </row>
    <row r="27" spans="1:4" s="127" customFormat="1" ht="11.1" customHeight="1">
      <c r="A27" s="128"/>
      <c r="B27" s="142" t="s">
        <v>220</v>
      </c>
      <c r="C27" s="146">
        <v>0</v>
      </c>
      <c r="D27" s="147">
        <v>0</v>
      </c>
    </row>
    <row r="28" spans="1:4" s="127" customFormat="1" ht="11.1" customHeight="1">
      <c r="A28" s="128"/>
      <c r="B28" s="142" t="s">
        <v>221</v>
      </c>
      <c r="C28" s="146">
        <v>0</v>
      </c>
      <c r="D28" s="147">
        <v>0</v>
      </c>
    </row>
    <row r="29" spans="1:4" s="127" customFormat="1" ht="11.1" customHeight="1">
      <c r="A29" s="128"/>
      <c r="B29" s="142" t="s">
        <v>222</v>
      </c>
      <c r="C29" s="146">
        <v>0</v>
      </c>
      <c r="D29" s="147">
        <v>0</v>
      </c>
    </row>
    <row r="30" spans="1:4" s="127" customFormat="1" ht="11.1" customHeight="1">
      <c r="A30" s="128"/>
      <c r="B30" s="142" t="s">
        <v>223</v>
      </c>
      <c r="C30" s="146">
        <v>0</v>
      </c>
      <c r="D30" s="147">
        <v>0</v>
      </c>
    </row>
    <row r="31" spans="1:4" s="127" customFormat="1" ht="11.1" customHeight="1">
      <c r="A31" s="128"/>
      <c r="B31" s="142" t="s">
        <v>261</v>
      </c>
      <c r="C31" s="146">
        <v>0</v>
      </c>
      <c r="D31" s="147">
        <v>0</v>
      </c>
    </row>
    <row r="32" spans="1:4" s="127" customFormat="1" ht="11.1" customHeight="1">
      <c r="A32" s="128"/>
      <c r="B32" s="142" t="s">
        <v>67</v>
      </c>
      <c r="C32" s="146">
        <v>0</v>
      </c>
      <c r="D32" s="147">
        <v>0</v>
      </c>
    </row>
    <row r="33" spans="1:4" s="127" customFormat="1" ht="11.1" customHeight="1">
      <c r="A33" s="128"/>
      <c r="B33" s="142" t="s">
        <v>226</v>
      </c>
      <c r="C33" s="146">
        <v>0</v>
      </c>
      <c r="D33" s="147">
        <v>0</v>
      </c>
    </row>
    <row r="34" spans="1:4" s="127" customFormat="1" ht="11.1" customHeight="1">
      <c r="A34" s="128"/>
      <c r="B34" s="142" t="s">
        <v>262</v>
      </c>
      <c r="C34" s="146">
        <v>2884825</v>
      </c>
      <c r="D34" s="147">
        <v>3648897</v>
      </c>
    </row>
    <row r="35" spans="1:4" s="127" customFormat="1" ht="12" customHeight="1">
      <c r="A35" s="132" t="s">
        <v>263</v>
      </c>
      <c r="B35" s="133"/>
      <c r="C35" s="148">
        <f>C7-C18</f>
        <v>-2700074</v>
      </c>
      <c r="D35" s="149">
        <f>D7-D18</f>
        <v>549998</v>
      </c>
    </row>
    <row r="36" spans="1:4" s="127" customFormat="1" ht="4.5" customHeight="1">
      <c r="A36" s="134"/>
      <c r="B36" s="135"/>
      <c r="C36" s="150"/>
      <c r="D36" s="151"/>
    </row>
    <row r="37" spans="1:4" s="127" customFormat="1" ht="12.75">
      <c r="A37" s="136" t="s">
        <v>264</v>
      </c>
      <c r="B37" s="129"/>
      <c r="C37" s="152"/>
      <c r="D37" s="153"/>
    </row>
    <row r="38" spans="1:4" s="127" customFormat="1" ht="10.5" customHeight="1">
      <c r="A38" s="128"/>
      <c r="B38" s="129" t="s">
        <v>250</v>
      </c>
      <c r="C38" s="144">
        <f>SUM(C39:C41)</f>
        <v>0</v>
      </c>
      <c r="D38" s="145">
        <f>SUM(D39:D41)</f>
        <v>0</v>
      </c>
    </row>
    <row r="39" spans="1:4" s="127" customFormat="1" ht="11.1" customHeight="1">
      <c r="A39" s="128"/>
      <c r="B39" s="143" t="s">
        <v>50</v>
      </c>
      <c r="C39" s="146">
        <v>0</v>
      </c>
      <c r="D39" s="147">
        <v>0</v>
      </c>
    </row>
    <row r="40" spans="1:4" s="127" customFormat="1" ht="11.1" customHeight="1">
      <c r="A40" s="128"/>
      <c r="B40" s="143" t="s">
        <v>52</v>
      </c>
      <c r="C40" s="146">
        <v>0</v>
      </c>
      <c r="D40" s="147">
        <v>0</v>
      </c>
    </row>
    <row r="41" spans="1:4" s="127" customFormat="1" ht="11.1" customHeight="1">
      <c r="A41" s="128"/>
      <c r="B41" s="143" t="s">
        <v>265</v>
      </c>
      <c r="C41" s="146">
        <v>0</v>
      </c>
      <c r="D41" s="147">
        <v>0</v>
      </c>
    </row>
    <row r="42" spans="1:4" s="127" customFormat="1" ht="10.5" customHeight="1">
      <c r="A42" s="128"/>
      <c r="B42" s="129" t="s">
        <v>251</v>
      </c>
      <c r="C42" s="144">
        <f>SUM(C43:C45)</f>
        <v>214680</v>
      </c>
      <c r="D42" s="145">
        <f>SUM(D43:D45)</f>
        <v>1845001</v>
      </c>
    </row>
    <row r="43" spans="1:4" s="127" customFormat="1" ht="11.1" customHeight="1">
      <c r="A43" s="128"/>
      <c r="B43" s="143" t="s">
        <v>50</v>
      </c>
      <c r="C43" s="146">
        <v>0</v>
      </c>
      <c r="D43" s="147">
        <v>0</v>
      </c>
    </row>
    <row r="44" spans="1:4" s="127" customFormat="1" ht="11.1" customHeight="1">
      <c r="A44" s="128"/>
      <c r="B44" s="143" t="s">
        <v>52</v>
      </c>
      <c r="C44" s="146">
        <v>31100</v>
      </c>
      <c r="D44" s="147">
        <v>843279</v>
      </c>
    </row>
    <row r="45" spans="1:4" s="127" customFormat="1" ht="11.1" customHeight="1">
      <c r="A45" s="128"/>
      <c r="B45" s="143" t="s">
        <v>266</v>
      </c>
      <c r="C45" s="146">
        <v>183580</v>
      </c>
      <c r="D45" s="147">
        <v>1001722</v>
      </c>
    </row>
    <row r="46" spans="1:4" s="127" customFormat="1" ht="12" customHeight="1">
      <c r="A46" s="132" t="s">
        <v>267</v>
      </c>
      <c r="B46" s="133"/>
      <c r="C46" s="148">
        <f>C38-C42</f>
        <v>-214680</v>
      </c>
      <c r="D46" s="149">
        <f>D38-D42</f>
        <v>-1845001</v>
      </c>
    </row>
    <row r="47" spans="1:4" s="127" customFormat="1" ht="2.25" customHeight="1">
      <c r="A47" s="134"/>
      <c r="B47" s="135"/>
      <c r="C47" s="154"/>
      <c r="D47" s="155"/>
    </row>
    <row r="48" spans="1:4" s="127" customFormat="1" ht="12" customHeight="1">
      <c r="A48" s="136" t="s">
        <v>268</v>
      </c>
      <c r="B48" s="129"/>
      <c r="C48" s="152"/>
      <c r="D48" s="153"/>
    </row>
    <row r="49" spans="1:5" s="127" customFormat="1" ht="12.75">
      <c r="A49" s="128"/>
      <c r="B49" s="129" t="s">
        <v>250</v>
      </c>
      <c r="C49" s="144">
        <f>C50+C53</f>
        <v>0</v>
      </c>
      <c r="D49" s="144">
        <f>D50+D53</f>
        <v>0</v>
      </c>
    </row>
    <row r="50" spans="1:5" s="127" customFormat="1" ht="11.1" customHeight="1">
      <c r="A50" s="128"/>
      <c r="B50" s="143" t="s">
        <v>269</v>
      </c>
      <c r="C50" s="146">
        <f>C51+C52</f>
        <v>0</v>
      </c>
      <c r="D50" s="146">
        <f>D51+D52</f>
        <v>0</v>
      </c>
    </row>
    <row r="51" spans="1:5" s="127" customFormat="1" ht="11.1" customHeight="1">
      <c r="A51" s="128"/>
      <c r="B51" s="143" t="s">
        <v>948</v>
      </c>
      <c r="C51" s="146">
        <v>0</v>
      </c>
      <c r="D51" s="147">
        <v>0</v>
      </c>
    </row>
    <row r="52" spans="1:5" s="127" customFormat="1" ht="11.1" customHeight="1">
      <c r="A52" s="128"/>
      <c r="B52" s="143" t="s">
        <v>949</v>
      </c>
      <c r="C52" s="146">
        <v>0</v>
      </c>
      <c r="D52" s="147">
        <v>0</v>
      </c>
    </row>
    <row r="53" spans="1:5" s="127" customFormat="1" ht="11.1" customHeight="1">
      <c r="A53" s="128"/>
      <c r="B53" s="143" t="s">
        <v>270</v>
      </c>
      <c r="C53" s="146">
        <v>0</v>
      </c>
      <c r="D53" s="147">
        <v>0</v>
      </c>
    </row>
    <row r="54" spans="1:5" s="127" customFormat="1" ht="11.25" customHeight="1">
      <c r="A54" s="128"/>
      <c r="B54" s="129" t="s">
        <v>251</v>
      </c>
      <c r="C54" s="144">
        <f>C55+C58</f>
        <v>0</v>
      </c>
      <c r="D54" s="144">
        <f>D55+D58</f>
        <v>0</v>
      </c>
    </row>
    <row r="55" spans="1:5" s="127" customFormat="1" ht="11.1" customHeight="1">
      <c r="A55" s="128"/>
      <c r="B55" s="143" t="s">
        <v>271</v>
      </c>
      <c r="C55" s="146">
        <f>C56+C57</f>
        <v>0</v>
      </c>
      <c r="D55" s="146">
        <f>D56+D57</f>
        <v>0</v>
      </c>
    </row>
    <row r="56" spans="1:5" s="127" customFormat="1" ht="11.1" customHeight="1">
      <c r="A56" s="128"/>
      <c r="B56" s="143" t="s">
        <v>948</v>
      </c>
      <c r="C56" s="146"/>
      <c r="D56" s="147"/>
    </row>
    <row r="57" spans="1:5" s="127" customFormat="1" ht="11.1" customHeight="1">
      <c r="A57" s="128"/>
      <c r="B57" s="143" t="s">
        <v>949</v>
      </c>
      <c r="C57" s="146"/>
      <c r="D57" s="147"/>
    </row>
    <row r="58" spans="1:5" s="127" customFormat="1" ht="11.1" customHeight="1">
      <c r="A58" s="128"/>
      <c r="B58" s="143" t="s">
        <v>272</v>
      </c>
      <c r="C58" s="146"/>
      <c r="D58" s="147"/>
    </row>
    <row r="59" spans="1:5" s="127" customFormat="1" ht="12" customHeight="1">
      <c r="A59" s="132" t="s">
        <v>273</v>
      </c>
      <c r="B59" s="133"/>
      <c r="C59" s="148">
        <f>C49-C54</f>
        <v>0</v>
      </c>
      <c r="D59" s="149">
        <f>D49-D54</f>
        <v>0</v>
      </c>
    </row>
    <row r="60" spans="1:5" s="127" customFormat="1" ht="2.25" customHeight="1">
      <c r="A60" s="134"/>
      <c r="B60" s="135"/>
      <c r="C60" s="154"/>
      <c r="D60" s="155"/>
    </row>
    <row r="61" spans="1:5" s="127" customFormat="1" ht="12" customHeight="1">
      <c r="A61" s="132" t="s">
        <v>274</v>
      </c>
      <c r="B61" s="137"/>
      <c r="C61" s="156">
        <f>C59+C46+C35</f>
        <v>-2914754</v>
      </c>
      <c r="D61" s="157">
        <f>D59+D46+D35</f>
        <v>-1295003</v>
      </c>
    </row>
    <row r="62" spans="1:5" ht="2.25" customHeight="1">
      <c r="A62" s="138"/>
      <c r="B62" s="139"/>
      <c r="C62" s="154"/>
      <c r="D62" s="155"/>
    </row>
    <row r="63" spans="1:5" s="127" customFormat="1" ht="12" customHeight="1">
      <c r="A63" s="132" t="s">
        <v>275</v>
      </c>
      <c r="B63" s="133"/>
      <c r="C63" s="146">
        <v>3750777</v>
      </c>
      <c r="D63" s="147">
        <v>5045780</v>
      </c>
      <c r="E63" s="434" t="str">
        <f>IF(C63-'CPCA-I-01'!C8&gt;0.99,"ERROR!!!, NO COINCIDEN LOS MONTOS CON LO REPORTADO EN EL FORMATO ETCA-I-01 EN EL EJERCICIO 2015","")</f>
        <v/>
      </c>
    </row>
    <row r="64" spans="1:5" s="127" customFormat="1" ht="12" customHeight="1" thickBot="1">
      <c r="A64" s="141" t="s">
        <v>276</v>
      </c>
      <c r="B64" s="140"/>
      <c r="C64" s="158">
        <f>C63+C61</f>
        <v>836023</v>
      </c>
      <c r="D64" s="159">
        <f>D63+D61</f>
        <v>3750777</v>
      </c>
      <c r="E64" s="434" t="str">
        <f>IF(C64-'CPCA-I-01'!B8&gt;0.99,"ERROR!!!, NO COINCIDEN LOS MONTOS CON LO REPORTADO EN EL FORMATO ETCA-I-01","")</f>
        <v/>
      </c>
    </row>
    <row r="65" spans="1:5" s="127" customFormat="1" ht="12" customHeight="1">
      <c r="A65" s="127" t="s">
        <v>243</v>
      </c>
      <c r="E65" s="586"/>
    </row>
    <row r="66" spans="1:5" s="127" customFormat="1" ht="12" customHeight="1">
      <c r="E66" s="586"/>
    </row>
    <row r="67" spans="1:5" s="127" customFormat="1" ht="12" customHeight="1">
      <c r="A67" s="133"/>
      <c r="B67" s="137"/>
      <c r="C67" s="156"/>
      <c r="D67" s="156"/>
      <c r="E67" s="434"/>
    </row>
    <row r="68" spans="1:5" s="127" customFormat="1" ht="12" customHeight="1">
      <c r="A68" s="133"/>
      <c r="B68" s="137"/>
      <c r="C68" s="156"/>
      <c r="D68" s="156"/>
      <c r="E68" s="434"/>
    </row>
    <row r="69" spans="1:5" s="127" customFormat="1" ht="12" customHeight="1">
      <c r="A69" s="133"/>
      <c r="B69" s="137"/>
      <c r="C69" s="156"/>
      <c r="D69" s="156"/>
      <c r="E69" s="434"/>
    </row>
    <row r="70" spans="1:5" ht="12" customHeight="1">
      <c r="A70" s="435" t="s">
        <v>244</v>
      </c>
    </row>
  </sheetData>
  <sheetProtection insertHyperlinks="0"/>
  <mergeCells count="6">
    <mergeCell ref="A6:C6"/>
    <mergeCell ref="A1:D1"/>
    <mergeCell ref="A2:D2"/>
    <mergeCell ref="A3:D3"/>
    <mergeCell ref="A5:B5"/>
    <mergeCell ref="A4:D4"/>
  </mergeCells>
  <printOptions horizontalCentered="1"/>
  <pageMargins left="0.39370078740157483" right="0.39370078740157483" top="0.39370078740157483" bottom="0.39370078740157483" header="0.31496062992125984" footer="0.31496062992125984"/>
  <pageSetup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H33"/>
  <sheetViews>
    <sheetView view="pageBreakPreview" topLeftCell="A10" zoomScaleSheetLayoutView="100" workbookViewId="0">
      <selection activeCell="C19" sqref="C19:E27"/>
    </sheetView>
  </sheetViews>
  <sheetFormatPr baseColWidth="10" defaultColWidth="11.28515625" defaultRowHeight="16.5"/>
  <cols>
    <col min="1" max="1" width="1.28515625" style="120" customWidth="1"/>
    <col min="2" max="2" width="32.28515625" style="120" customWidth="1"/>
    <col min="3" max="7" width="12.7109375" style="120" customWidth="1"/>
    <col min="8" max="8" width="63.85546875" style="120" customWidth="1"/>
    <col min="9" max="16384" width="11.28515625" style="120"/>
  </cols>
  <sheetData>
    <row r="1" spans="1:8">
      <c r="A1" s="1171" t="str">
        <f>'CPCA-I-01'!A1</f>
        <v>Universidad Tecnológica de Guaymas</v>
      </c>
      <c r="B1" s="1171"/>
      <c r="C1" s="1171"/>
      <c r="D1" s="1171"/>
      <c r="E1" s="1171"/>
      <c r="F1" s="1171"/>
      <c r="G1" s="1171"/>
    </row>
    <row r="2" spans="1:8" s="162" customFormat="1" ht="18">
      <c r="A2" s="1171" t="s">
        <v>5</v>
      </c>
      <c r="B2" s="1171"/>
      <c r="C2" s="1171"/>
      <c r="D2" s="1171"/>
      <c r="E2" s="1171"/>
      <c r="F2" s="1171"/>
      <c r="G2" s="1171"/>
      <c r="H2" s="425"/>
    </row>
    <row r="3" spans="1:8" s="162" customFormat="1">
      <c r="A3" s="1172" t="str">
        <f>'CPCA-I-03'!A3:D3</f>
        <v>Del 01 de enero al 31 de diciembre de 2021</v>
      </c>
      <c r="B3" s="1172"/>
      <c r="C3" s="1172"/>
      <c r="D3" s="1172"/>
      <c r="E3" s="1172"/>
      <c r="F3" s="1172"/>
      <c r="G3" s="1172"/>
    </row>
    <row r="4" spans="1:8" s="164" customFormat="1" ht="17.25" thickBot="1">
      <c r="A4" s="163"/>
      <c r="B4" s="1141" t="s">
        <v>1968</v>
      </c>
      <c r="C4" s="1141"/>
      <c r="D4" s="1141"/>
      <c r="E4" s="1141"/>
      <c r="F4" s="1141"/>
      <c r="G4" s="1141"/>
    </row>
    <row r="5" spans="1:8" s="165" customFormat="1" ht="50.25" thickBot="1">
      <c r="A5" s="1169" t="s">
        <v>246</v>
      </c>
      <c r="B5" s="1170"/>
      <c r="C5" s="168" t="s">
        <v>277</v>
      </c>
      <c r="D5" s="168" t="s">
        <v>278</v>
      </c>
      <c r="E5" s="168" t="s">
        <v>279</v>
      </c>
      <c r="F5" s="168" t="s">
        <v>280</v>
      </c>
      <c r="G5" s="169" t="s">
        <v>281</v>
      </c>
    </row>
    <row r="6" spans="1:8" ht="20.100000000000001" customHeight="1">
      <c r="A6" s="556"/>
      <c r="B6" s="557"/>
      <c r="C6" s="558"/>
      <c r="D6" s="558"/>
      <c r="E6" s="558"/>
      <c r="F6" s="558"/>
      <c r="G6" s="559"/>
    </row>
    <row r="7" spans="1:8" ht="20.100000000000001" customHeight="1">
      <c r="A7" s="560" t="s">
        <v>23</v>
      </c>
      <c r="B7" s="561"/>
      <c r="C7" s="562">
        <f>C9+C18</f>
        <v>76672747</v>
      </c>
      <c r="D7" s="562">
        <f>D9+D18</f>
        <v>79676000</v>
      </c>
      <c r="E7" s="562">
        <f>E9+E18</f>
        <v>75376251</v>
      </c>
      <c r="F7" s="562">
        <f>F9+F18</f>
        <v>80972496</v>
      </c>
      <c r="G7" s="845">
        <f>G9+G18</f>
        <v>4299749</v>
      </c>
      <c r="H7" s="416" t="str">
        <f>IF(F7&lt;&gt;'CPCA-I-01'!B32,"ERROR!!!!! EL MONTO NO COINCIDE CON LO REPORTADO EN EL FORMATO ETCA-I-01 EN EL TOTAL ","")</f>
        <v/>
      </c>
    </row>
    <row r="8" spans="1:8" ht="20.100000000000001" customHeight="1">
      <c r="A8" s="565"/>
      <c r="B8" s="566"/>
      <c r="C8" s="567"/>
      <c r="D8" s="567"/>
      <c r="E8" s="567"/>
      <c r="F8" s="567"/>
      <c r="G8" s="568"/>
    </row>
    <row r="9" spans="1:8" ht="20.100000000000001" customHeight="1">
      <c r="A9" s="565"/>
      <c r="B9" s="566" t="s">
        <v>25</v>
      </c>
      <c r="C9" s="562">
        <f>SUM(C10:C16)</f>
        <v>4490484</v>
      </c>
      <c r="D9" s="562">
        <f>SUM(D10:D16)</f>
        <v>64472421</v>
      </c>
      <c r="E9" s="562">
        <f>SUM(E10:E16)</f>
        <v>67108144</v>
      </c>
      <c r="F9" s="563">
        <f>C9+D9-E9</f>
        <v>1854761</v>
      </c>
      <c r="G9" s="564">
        <f>F9-C9</f>
        <v>-2635723</v>
      </c>
      <c r="H9" s="416" t="str">
        <f>IF(F9&lt;&gt;'CPCA-I-01'!B17,"ERROR!!!!! EL MONTO NO COINCIDE CON LO REPORTADO EN EL FORMATO ETCA-I-01 EN EL TOTAL","")</f>
        <v/>
      </c>
    </row>
    <row r="10" spans="1:8" ht="20.100000000000001" customHeight="1">
      <c r="A10" s="569"/>
      <c r="B10" s="570" t="s">
        <v>27</v>
      </c>
      <c r="C10" s="567">
        <v>3750777</v>
      </c>
      <c r="D10" s="567">
        <v>36039102</v>
      </c>
      <c r="E10" s="567">
        <v>38953856</v>
      </c>
      <c r="F10" s="571">
        <f>C10+D10-E10</f>
        <v>836023</v>
      </c>
      <c r="G10" s="572">
        <f>F10-C10</f>
        <v>-2914754</v>
      </c>
    </row>
    <row r="11" spans="1:8" ht="20.100000000000001" customHeight="1">
      <c r="A11" s="569"/>
      <c r="B11" s="570" t="s">
        <v>29</v>
      </c>
      <c r="C11" s="567">
        <v>739707</v>
      </c>
      <c r="D11" s="567">
        <v>28174859</v>
      </c>
      <c r="E11" s="567">
        <v>28108972</v>
      </c>
      <c r="F11" s="571">
        <f t="shared" ref="F11:F16" si="0">C11+D11-E11</f>
        <v>805594</v>
      </c>
      <c r="G11" s="572">
        <f t="shared" ref="G11:G16" si="1">F11-C11</f>
        <v>65887</v>
      </c>
    </row>
    <row r="12" spans="1:8" ht="20.100000000000001" customHeight="1">
      <c r="A12" s="569"/>
      <c r="B12" s="570" t="s">
        <v>31</v>
      </c>
      <c r="C12" s="567">
        <v>0</v>
      </c>
      <c r="D12" s="567">
        <v>258460</v>
      </c>
      <c r="E12" s="567">
        <v>45316</v>
      </c>
      <c r="F12" s="571">
        <f t="shared" si="0"/>
        <v>213144</v>
      </c>
      <c r="G12" s="572">
        <f t="shared" si="1"/>
        <v>213144</v>
      </c>
    </row>
    <row r="13" spans="1:8" ht="20.100000000000001" customHeight="1">
      <c r="A13" s="569"/>
      <c r="B13" s="570" t="s">
        <v>33</v>
      </c>
      <c r="C13" s="567">
        <v>0</v>
      </c>
      <c r="D13" s="567">
        <v>0</v>
      </c>
      <c r="E13" s="567">
        <v>0</v>
      </c>
      <c r="F13" s="571">
        <f t="shared" si="0"/>
        <v>0</v>
      </c>
      <c r="G13" s="572">
        <f t="shared" si="1"/>
        <v>0</v>
      </c>
    </row>
    <row r="14" spans="1:8" ht="20.100000000000001" customHeight="1">
      <c r="A14" s="569"/>
      <c r="B14" s="570" t="s">
        <v>35</v>
      </c>
      <c r="C14" s="567">
        <v>0</v>
      </c>
      <c r="D14" s="567">
        <v>0</v>
      </c>
      <c r="E14" s="567">
        <v>0</v>
      </c>
      <c r="F14" s="571">
        <f t="shared" si="0"/>
        <v>0</v>
      </c>
      <c r="G14" s="572">
        <f t="shared" si="1"/>
        <v>0</v>
      </c>
    </row>
    <row r="15" spans="1:8" ht="25.5">
      <c r="A15" s="569"/>
      <c r="B15" s="570" t="s">
        <v>37</v>
      </c>
      <c r="C15" s="567">
        <v>0</v>
      </c>
      <c r="D15" s="567">
        <v>0</v>
      </c>
      <c r="E15" s="567">
        <v>0</v>
      </c>
      <c r="F15" s="571">
        <f t="shared" si="0"/>
        <v>0</v>
      </c>
      <c r="G15" s="572">
        <f t="shared" si="1"/>
        <v>0</v>
      </c>
    </row>
    <row r="16" spans="1:8" ht="20.100000000000001" customHeight="1">
      <c r="A16" s="569"/>
      <c r="B16" s="570" t="s">
        <v>39</v>
      </c>
      <c r="C16" s="567">
        <v>0</v>
      </c>
      <c r="D16" s="567">
        <v>0</v>
      </c>
      <c r="E16" s="567">
        <v>0</v>
      </c>
      <c r="F16" s="571">
        <f t="shared" si="0"/>
        <v>0</v>
      </c>
      <c r="G16" s="572">
        <f t="shared" si="1"/>
        <v>0</v>
      </c>
    </row>
    <row r="17" spans="1:8" ht="20.100000000000001" customHeight="1">
      <c r="A17" s="565"/>
      <c r="B17" s="566"/>
      <c r="C17" s="567"/>
      <c r="D17" s="567"/>
      <c r="E17" s="567"/>
      <c r="F17" s="567"/>
      <c r="G17" s="568"/>
    </row>
    <row r="18" spans="1:8" ht="20.100000000000001" customHeight="1">
      <c r="A18" s="565"/>
      <c r="B18" s="566" t="s">
        <v>44</v>
      </c>
      <c r="C18" s="562">
        <f>SUM(C19:C27)</f>
        <v>72182263</v>
      </c>
      <c r="D18" s="562">
        <f>SUM(D19:D27)</f>
        <v>15203579</v>
      </c>
      <c r="E18" s="562">
        <f>SUM(E19:E27)</f>
        <v>8268107</v>
      </c>
      <c r="F18" s="563">
        <f>C18+D18-E18</f>
        <v>79117735</v>
      </c>
      <c r="G18" s="564">
        <f>F18-C18</f>
        <v>6935472</v>
      </c>
      <c r="H18" s="416" t="str">
        <f>IF(F18&lt;&gt;'CPCA-I-01'!B30,"ERROR!!!!! EL MONTO NO COINCIDE CON LO REPORTADO EN EL FORMATO ETCA-I-01 EN EL TOTAL","")</f>
        <v/>
      </c>
    </row>
    <row r="19" spans="1:8" ht="20.100000000000001" customHeight="1">
      <c r="A19" s="569"/>
      <c r="B19" s="570" t="s">
        <v>46</v>
      </c>
      <c r="C19" s="567">
        <v>0</v>
      </c>
      <c r="D19" s="567">
        <v>0</v>
      </c>
      <c r="E19" s="567">
        <v>0</v>
      </c>
      <c r="F19" s="571">
        <f>C19+D19-E19</f>
        <v>0</v>
      </c>
      <c r="G19" s="572">
        <f>F19-C19</f>
        <v>0</v>
      </c>
    </row>
    <row r="20" spans="1:8" ht="25.5">
      <c r="A20" s="569"/>
      <c r="B20" s="570" t="s">
        <v>48</v>
      </c>
      <c r="C20" s="567">
        <v>0</v>
      </c>
      <c r="D20" s="567">
        <v>0</v>
      </c>
      <c r="E20" s="567">
        <v>0</v>
      </c>
      <c r="F20" s="571">
        <f t="shared" ref="F20:F25" si="2">C20+D20-E20</f>
        <v>0</v>
      </c>
      <c r="G20" s="572">
        <f t="shared" ref="G20:G25" si="3">F20-C20</f>
        <v>0</v>
      </c>
    </row>
    <row r="21" spans="1:8" ht="25.5">
      <c r="A21" s="569"/>
      <c r="B21" s="570" t="s">
        <v>50</v>
      </c>
      <c r="C21" s="567">
        <v>56994464</v>
      </c>
      <c r="D21" s="567">
        <v>0</v>
      </c>
      <c r="E21" s="567">
        <v>0</v>
      </c>
      <c r="F21" s="571">
        <f t="shared" si="2"/>
        <v>56994464</v>
      </c>
      <c r="G21" s="572">
        <f t="shared" si="3"/>
        <v>0</v>
      </c>
    </row>
    <row r="22" spans="1:8" ht="20.100000000000001" customHeight="1">
      <c r="A22" s="569"/>
      <c r="B22" s="570" t="s">
        <v>52</v>
      </c>
      <c r="C22" s="567">
        <v>32956538</v>
      </c>
      <c r="D22" s="567">
        <v>15019999</v>
      </c>
      <c r="E22" s="567">
        <v>0</v>
      </c>
      <c r="F22" s="571">
        <f t="shared" si="2"/>
        <v>47976537</v>
      </c>
      <c r="G22" s="572">
        <f t="shared" si="3"/>
        <v>15019999</v>
      </c>
    </row>
    <row r="23" spans="1:8" ht="20.100000000000001" customHeight="1">
      <c r="A23" s="569"/>
      <c r="B23" s="570" t="s">
        <v>54</v>
      </c>
      <c r="C23" s="567">
        <v>3797252</v>
      </c>
      <c r="D23" s="567">
        <v>183580</v>
      </c>
      <c r="E23" s="567">
        <v>0</v>
      </c>
      <c r="F23" s="571">
        <f t="shared" si="2"/>
        <v>3980832</v>
      </c>
      <c r="G23" s="572">
        <f t="shared" si="3"/>
        <v>183580</v>
      </c>
    </row>
    <row r="24" spans="1:8" ht="25.5">
      <c r="A24" s="569"/>
      <c r="B24" s="570" t="s">
        <v>56</v>
      </c>
      <c r="C24" s="567">
        <v>-21565991</v>
      </c>
      <c r="D24" s="567">
        <v>0</v>
      </c>
      <c r="E24" s="567">
        <v>8268107</v>
      </c>
      <c r="F24" s="571">
        <f t="shared" si="2"/>
        <v>-29834098</v>
      </c>
      <c r="G24" s="572">
        <f t="shared" si="3"/>
        <v>-8268107</v>
      </c>
    </row>
    <row r="25" spans="1:8" ht="20.100000000000001" customHeight="1">
      <c r="A25" s="569"/>
      <c r="B25" s="570" t="s">
        <v>58</v>
      </c>
      <c r="C25" s="567">
        <v>0</v>
      </c>
      <c r="D25" s="567">
        <v>0</v>
      </c>
      <c r="E25" s="567">
        <v>0</v>
      </c>
      <c r="F25" s="571">
        <f t="shared" si="2"/>
        <v>0</v>
      </c>
      <c r="G25" s="572">
        <f t="shared" si="3"/>
        <v>0</v>
      </c>
    </row>
    <row r="26" spans="1:8" ht="25.5">
      <c r="A26" s="569"/>
      <c r="B26" s="570" t="s">
        <v>59</v>
      </c>
      <c r="C26" s="567">
        <v>0</v>
      </c>
      <c r="D26" s="567">
        <v>0</v>
      </c>
      <c r="E26" s="567">
        <v>0</v>
      </c>
      <c r="F26" s="571">
        <f>C26+D26-E26</f>
        <v>0</v>
      </c>
      <c r="G26" s="572">
        <f>F26-C26</f>
        <v>0</v>
      </c>
    </row>
    <row r="27" spans="1:8" ht="20.100000000000001" customHeight="1">
      <c r="A27" s="569"/>
      <c r="B27" s="570" t="s">
        <v>60</v>
      </c>
      <c r="C27" s="567">
        <v>0</v>
      </c>
      <c r="D27" s="567">
        <v>0</v>
      </c>
      <c r="E27" s="567">
        <v>0</v>
      </c>
      <c r="F27" s="571">
        <f>C27+D27-E27</f>
        <v>0</v>
      </c>
      <c r="G27" s="572">
        <f>F27-C27</f>
        <v>0</v>
      </c>
    </row>
    <row r="28" spans="1:8" ht="20.100000000000001" customHeight="1" thickBot="1">
      <c r="A28" s="573"/>
      <c r="B28" s="574"/>
      <c r="C28" s="575"/>
      <c r="D28" s="575"/>
      <c r="E28" s="575"/>
      <c r="F28" s="575"/>
      <c r="G28" s="576"/>
    </row>
    <row r="29" spans="1:8" ht="20.100000000000001" customHeight="1">
      <c r="A29" s="587" t="s">
        <v>243</v>
      </c>
      <c r="B29" s="277"/>
      <c r="C29" s="507"/>
      <c r="D29" s="507"/>
      <c r="E29" s="507"/>
      <c r="F29" s="507"/>
      <c r="G29" s="507"/>
    </row>
    <row r="30" spans="1:8" ht="20.100000000000001" customHeight="1">
      <c r="A30" s="497"/>
      <c r="B30" s="497"/>
      <c r="C30" s="507"/>
      <c r="D30" s="507"/>
      <c r="E30" s="507"/>
      <c r="F30" s="507"/>
      <c r="G30" s="507"/>
    </row>
    <row r="31" spans="1:8" ht="20.100000000000001" customHeight="1">
      <c r="A31" s="497"/>
      <c r="B31" s="497" t="s">
        <v>244</v>
      </c>
      <c r="C31" s="507"/>
      <c r="D31" s="507" t="s">
        <v>244</v>
      </c>
      <c r="E31" s="507"/>
      <c r="F31" s="507"/>
      <c r="G31" s="507"/>
    </row>
    <row r="32" spans="1:8" ht="20.100000000000001" customHeight="1">
      <c r="A32" s="497"/>
      <c r="B32" s="497"/>
      <c r="C32" s="507"/>
      <c r="D32" s="507"/>
      <c r="E32" s="507"/>
      <c r="F32" s="507"/>
      <c r="G32" s="507"/>
    </row>
    <row r="33" spans="1:7">
      <c r="A33" s="277" t="s">
        <v>244</v>
      </c>
      <c r="B33" s="277"/>
      <c r="C33" s="277"/>
      <c r="D33" s="277"/>
      <c r="E33" s="277"/>
      <c r="F33" s="277"/>
      <c r="G33" s="277"/>
    </row>
  </sheetData>
  <sheetProtection formatColumns="0" formatRows="0" insertHyperlinks="0"/>
  <mergeCells count="5">
    <mergeCell ref="A5:B5"/>
    <mergeCell ref="A1:G1"/>
    <mergeCell ref="A2:G2"/>
    <mergeCell ref="A3:G3"/>
    <mergeCell ref="B4:G4"/>
  </mergeCells>
  <printOptions horizontalCentered="1"/>
  <pageMargins left="0.39370078740157483" right="0.39370078740157483" top="0.74803149606299213" bottom="0.74803149606299213" header="0.31496062992125984" footer="0.31496062992125984"/>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7"/>
  <sheetViews>
    <sheetView view="pageBreakPreview" topLeftCell="A16" zoomScale="90" zoomScaleSheetLayoutView="90" workbookViewId="0">
      <selection activeCell="E36" sqref="E36:F36"/>
    </sheetView>
  </sheetViews>
  <sheetFormatPr baseColWidth="10" defaultColWidth="11.28515625" defaultRowHeight="16.5"/>
  <cols>
    <col min="1" max="1" width="2.140625" style="103" customWidth="1"/>
    <col min="2" max="2" width="28.28515625" style="103" customWidth="1"/>
    <col min="3" max="6" width="16.7109375" style="103" customWidth="1"/>
    <col min="7" max="7" width="79" style="103" customWidth="1"/>
    <col min="8" max="16384" width="11.28515625" style="103"/>
  </cols>
  <sheetData>
    <row r="1" spans="1:7" s="120" customFormat="1" ht="18">
      <c r="A1" s="1171" t="str">
        <f>'CPCA-I-01'!A1</f>
        <v>Universidad Tecnológica de Guaymas</v>
      </c>
      <c r="B1" s="1171"/>
      <c r="C1" s="1171"/>
      <c r="D1" s="1171"/>
      <c r="E1" s="1171"/>
      <c r="F1" s="1171"/>
      <c r="G1" s="424"/>
    </row>
    <row r="2" spans="1:7" s="162" customFormat="1" ht="15.75">
      <c r="A2" s="1171" t="s">
        <v>6</v>
      </c>
      <c r="B2" s="1171"/>
      <c r="C2" s="1171"/>
      <c r="D2" s="1171"/>
      <c r="E2" s="1171"/>
      <c r="F2" s="1171"/>
    </row>
    <row r="3" spans="1:7" s="162" customFormat="1">
      <c r="A3" s="1172" t="str">
        <f>'CPCA-I-03'!A3:D3</f>
        <v>Del 01 de enero al 31 de diciembre de 2021</v>
      </c>
      <c r="B3" s="1172"/>
      <c r="C3" s="1172"/>
      <c r="D3" s="1172"/>
      <c r="E3" s="1172"/>
      <c r="F3" s="1172"/>
    </row>
    <row r="4" spans="1:7" s="164" customFormat="1" ht="17.25" thickBot="1">
      <c r="A4" s="163"/>
      <c r="B4" s="163"/>
      <c r="C4" s="1185" t="s">
        <v>1968</v>
      </c>
      <c r="D4" s="1185"/>
      <c r="E4" s="51"/>
      <c r="F4" s="163"/>
    </row>
    <row r="5" spans="1:7" s="172" customFormat="1" ht="37.5" customHeight="1" thickBot="1">
      <c r="A5" s="1183" t="s">
        <v>282</v>
      </c>
      <c r="B5" s="1184"/>
      <c r="C5" s="170" t="s">
        <v>283</v>
      </c>
      <c r="D5" s="170" t="s">
        <v>284</v>
      </c>
      <c r="E5" s="170" t="s">
        <v>285</v>
      </c>
      <c r="F5" s="171" t="s">
        <v>286</v>
      </c>
    </row>
    <row r="6" spans="1:7">
      <c r="A6" s="1177"/>
      <c r="B6" s="1178"/>
      <c r="C6" s="173"/>
      <c r="D6" s="173"/>
      <c r="E6" s="174"/>
      <c r="F6" s="175"/>
    </row>
    <row r="7" spans="1:7">
      <c r="A7" s="1179" t="s">
        <v>287</v>
      </c>
      <c r="B7" s="1180"/>
      <c r="C7" s="176"/>
      <c r="D7" s="176"/>
      <c r="E7" s="176"/>
      <c r="F7" s="177"/>
    </row>
    <row r="8" spans="1:7">
      <c r="A8" s="1181" t="s">
        <v>288</v>
      </c>
      <c r="B8" s="1182"/>
      <c r="C8" s="176"/>
      <c r="D8" s="176"/>
      <c r="E8" s="176"/>
      <c r="F8" s="177"/>
    </row>
    <row r="9" spans="1:7">
      <c r="A9" s="1173" t="s">
        <v>289</v>
      </c>
      <c r="B9" s="1174"/>
      <c r="C9" s="178"/>
      <c r="D9" s="178"/>
      <c r="E9" s="191">
        <f>SUM(E10:E12)</f>
        <v>0</v>
      </c>
      <c r="F9" s="192">
        <f>SUM(F10:F12)</f>
        <v>0</v>
      </c>
    </row>
    <row r="10" spans="1:7">
      <c r="A10" s="836"/>
      <c r="B10" s="180" t="s">
        <v>290</v>
      </c>
      <c r="C10" s="178"/>
      <c r="D10" s="178"/>
      <c r="E10" s="178">
        <v>0</v>
      </c>
      <c r="F10" s="179">
        <v>0</v>
      </c>
    </row>
    <row r="11" spans="1:7">
      <c r="A11" s="181"/>
      <c r="B11" s="180" t="s">
        <v>291</v>
      </c>
      <c r="C11" s="182"/>
      <c r="D11" s="182"/>
      <c r="E11" s="182"/>
      <c r="F11" s="183"/>
    </row>
    <row r="12" spans="1:7">
      <c r="A12" s="181"/>
      <c r="B12" s="180" t="s">
        <v>292</v>
      </c>
      <c r="C12" s="182"/>
      <c r="D12" s="182"/>
      <c r="E12" s="182"/>
      <c r="F12" s="183"/>
    </row>
    <row r="13" spans="1:7">
      <c r="A13" s="181"/>
      <c r="B13" s="184"/>
      <c r="C13" s="182"/>
      <c r="D13" s="182"/>
      <c r="E13" s="182"/>
      <c r="F13" s="183"/>
    </row>
    <row r="14" spans="1:7">
      <c r="A14" s="1173" t="s">
        <v>293</v>
      </c>
      <c r="B14" s="1174"/>
      <c r="C14" s="178"/>
      <c r="D14" s="178"/>
      <c r="E14" s="191">
        <f>SUM(E15:E18)</f>
        <v>0</v>
      </c>
      <c r="F14" s="192">
        <f>SUM(F15:F18)</f>
        <v>0</v>
      </c>
    </row>
    <row r="15" spans="1:7">
      <c r="A15" s="181"/>
      <c r="B15" s="180" t="s">
        <v>294</v>
      </c>
      <c r="C15" s="182"/>
      <c r="D15" s="182"/>
      <c r="E15" s="182">
        <v>0</v>
      </c>
      <c r="F15" s="183"/>
    </row>
    <row r="16" spans="1:7">
      <c r="A16" s="836"/>
      <c r="B16" s="180" t="s">
        <v>295</v>
      </c>
      <c r="C16" s="182"/>
      <c r="D16" s="182"/>
      <c r="E16" s="182"/>
      <c r="F16" s="183"/>
    </row>
    <row r="17" spans="1:7">
      <c r="A17" s="836"/>
      <c r="B17" s="180" t="s">
        <v>291</v>
      </c>
      <c r="C17" s="178"/>
      <c r="D17" s="178"/>
      <c r="E17" s="178"/>
      <c r="F17" s="179"/>
    </row>
    <row r="18" spans="1:7">
      <c r="A18" s="181"/>
      <c r="B18" s="180" t="s">
        <v>292</v>
      </c>
      <c r="C18" s="182"/>
      <c r="D18" s="182"/>
      <c r="E18" s="182"/>
      <c r="F18" s="183"/>
    </row>
    <row r="19" spans="1:7">
      <c r="A19" s="836"/>
      <c r="B19" s="837"/>
      <c r="C19" s="178"/>
      <c r="D19" s="178"/>
      <c r="E19" s="178"/>
      <c r="F19" s="179"/>
    </row>
    <row r="20" spans="1:7">
      <c r="A20" s="185"/>
      <c r="B20" s="186" t="s">
        <v>296</v>
      </c>
      <c r="C20" s="176"/>
      <c r="D20" s="176"/>
      <c r="E20" s="193">
        <f>E9+E14</f>
        <v>0</v>
      </c>
      <c r="F20" s="194">
        <f>F9+F14</f>
        <v>0</v>
      </c>
      <c r="G20" s="327"/>
    </row>
    <row r="21" spans="1:7">
      <c r="A21" s="185"/>
      <c r="B21" s="186"/>
      <c r="C21" s="187"/>
      <c r="D21" s="187"/>
      <c r="E21" s="187"/>
      <c r="F21" s="188"/>
    </row>
    <row r="22" spans="1:7">
      <c r="A22" s="1181" t="s">
        <v>297</v>
      </c>
      <c r="B22" s="1182"/>
      <c r="C22" s="176"/>
      <c r="D22" s="176"/>
      <c r="E22" s="176"/>
      <c r="F22" s="177"/>
    </row>
    <row r="23" spans="1:7">
      <c r="A23" s="1173" t="s">
        <v>289</v>
      </c>
      <c r="B23" s="1174"/>
      <c r="C23" s="178"/>
      <c r="D23" s="178"/>
      <c r="E23" s="191">
        <f>SUM(E24:E26)</f>
        <v>0</v>
      </c>
      <c r="F23" s="192">
        <f>SUM(F24:F26)</f>
        <v>0</v>
      </c>
    </row>
    <row r="24" spans="1:7">
      <c r="A24" s="836"/>
      <c r="B24" s="180" t="s">
        <v>290</v>
      </c>
      <c r="C24" s="178"/>
      <c r="D24" s="178"/>
      <c r="E24" s="178"/>
      <c r="F24" s="179"/>
    </row>
    <row r="25" spans="1:7">
      <c r="A25" s="181"/>
      <c r="B25" s="180" t="s">
        <v>291</v>
      </c>
      <c r="C25" s="182"/>
      <c r="D25" s="182"/>
      <c r="E25" s="182"/>
      <c r="F25" s="183"/>
    </row>
    <row r="26" spans="1:7">
      <c r="A26" s="181"/>
      <c r="B26" s="180" t="s">
        <v>292</v>
      </c>
      <c r="C26" s="182"/>
      <c r="D26" s="182"/>
      <c r="E26" s="182"/>
      <c r="F26" s="183"/>
    </row>
    <row r="27" spans="1:7">
      <c r="A27" s="181"/>
      <c r="B27" s="184"/>
      <c r="C27" s="182"/>
      <c r="D27" s="182"/>
      <c r="E27" s="182"/>
      <c r="F27" s="183"/>
    </row>
    <row r="28" spans="1:7">
      <c r="A28" s="1173" t="s">
        <v>293</v>
      </c>
      <c r="B28" s="1174"/>
      <c r="C28" s="178"/>
      <c r="D28" s="178"/>
      <c r="E28" s="191">
        <f>SUM(E29:E32)</f>
        <v>0</v>
      </c>
      <c r="F28" s="192">
        <f>SUM(F29:F32)</f>
        <v>0</v>
      </c>
    </row>
    <row r="29" spans="1:7">
      <c r="A29" s="181"/>
      <c r="B29" s="180" t="s">
        <v>294</v>
      </c>
      <c r="C29" s="182"/>
      <c r="D29" s="182"/>
      <c r="E29" s="182"/>
      <c r="F29" s="183"/>
    </row>
    <row r="30" spans="1:7">
      <c r="A30" s="836"/>
      <c r="B30" s="180" t="s">
        <v>295</v>
      </c>
      <c r="C30" s="182"/>
      <c r="D30" s="182"/>
      <c r="E30" s="182"/>
      <c r="F30" s="183"/>
    </row>
    <row r="31" spans="1:7">
      <c r="A31" s="836"/>
      <c r="B31" s="180" t="s">
        <v>291</v>
      </c>
      <c r="C31" s="178"/>
      <c r="D31" s="178"/>
      <c r="E31" s="178"/>
      <c r="F31" s="179"/>
    </row>
    <row r="32" spans="1:7">
      <c r="A32" s="181"/>
      <c r="B32" s="180" t="s">
        <v>292</v>
      </c>
      <c r="C32" s="182"/>
      <c r="D32" s="182"/>
      <c r="E32" s="182"/>
      <c r="F32" s="183"/>
    </row>
    <row r="33" spans="1:7">
      <c r="A33" s="836"/>
      <c r="B33" s="837"/>
      <c r="C33" s="178"/>
      <c r="D33" s="178"/>
      <c r="E33" s="178"/>
      <c r="F33" s="179"/>
    </row>
    <row r="34" spans="1:7">
      <c r="A34" s="185"/>
      <c r="B34" s="186" t="s">
        <v>298</v>
      </c>
      <c r="C34" s="176"/>
      <c r="D34" s="176"/>
      <c r="E34" s="193">
        <f>E23+E28</f>
        <v>0</v>
      </c>
      <c r="F34" s="194">
        <f>F23+F28</f>
        <v>0</v>
      </c>
      <c r="G34" s="327"/>
    </row>
    <row r="35" spans="1:7">
      <c r="A35" s="181"/>
      <c r="B35" s="184"/>
      <c r="C35" s="182"/>
      <c r="D35" s="182"/>
      <c r="E35" s="182"/>
      <c r="F35" s="183"/>
    </row>
    <row r="36" spans="1:7">
      <c r="A36" s="181"/>
      <c r="B36" s="180" t="s">
        <v>299</v>
      </c>
      <c r="C36" s="182"/>
      <c r="D36" s="182"/>
      <c r="E36" s="182">
        <v>1670727</v>
      </c>
      <c r="F36" s="183">
        <v>987162</v>
      </c>
    </row>
    <row r="37" spans="1:7">
      <c r="A37" s="181"/>
      <c r="B37" s="184"/>
      <c r="C37" s="182"/>
      <c r="D37" s="182"/>
      <c r="E37" s="182"/>
      <c r="F37" s="183"/>
    </row>
    <row r="38" spans="1:7">
      <c r="A38" s="836"/>
      <c r="B38" s="837" t="s">
        <v>300</v>
      </c>
      <c r="C38" s="176"/>
      <c r="D38" s="176"/>
      <c r="E38" s="193">
        <f>E36+E34+E20</f>
        <v>1670727</v>
      </c>
      <c r="F38" s="194">
        <f>F36+F34+F20</f>
        <v>987162</v>
      </c>
      <c r="G38" s="327" t="str">
        <f>IF((F38-'CPCA-I-01'!F32)&gt;0.9,"ERROR!!!!!, NO COINCIDE CON LO REPORTADO EN EL ETCA-I-01 EN EL MISMO RUBRO","")</f>
        <v/>
      </c>
    </row>
    <row r="39" spans="1:7" ht="5.25" customHeight="1" thickBot="1">
      <c r="A39" s="1175"/>
      <c r="B39" s="1176"/>
      <c r="C39" s="189"/>
      <c r="D39" s="189"/>
      <c r="E39" s="189"/>
      <c r="F39" s="190"/>
    </row>
    <row r="40" spans="1:7" ht="11.1" customHeight="1">
      <c r="A40" s="119" t="s">
        <v>243</v>
      </c>
      <c r="F40" s="489"/>
    </row>
    <row r="41" spans="1:7" ht="11.1" customHeight="1">
      <c r="A41" s="119"/>
      <c r="F41" s="489"/>
    </row>
    <row r="42" spans="1:7" ht="11.1" customHeight="1">
      <c r="A42" s="119"/>
      <c r="F42" s="489"/>
    </row>
    <row r="43" spans="1:7" ht="11.1" customHeight="1">
      <c r="A43" s="489"/>
      <c r="B43" s="489"/>
      <c r="C43" s="489"/>
      <c r="D43" s="489"/>
      <c r="E43" s="489"/>
      <c r="F43" s="489"/>
    </row>
    <row r="44" spans="1:7" ht="11.1" customHeight="1">
      <c r="A44" s="489"/>
      <c r="B44" s="489"/>
      <c r="C44" s="489"/>
      <c r="D44" s="489"/>
      <c r="E44" s="489"/>
      <c r="F44" s="489"/>
    </row>
    <row r="45" spans="1:7" ht="11.1" customHeight="1">
      <c r="A45" s="489"/>
      <c r="B45" s="489" t="s">
        <v>244</v>
      </c>
      <c r="C45" s="489"/>
      <c r="D45" s="489"/>
      <c r="E45" s="489"/>
      <c r="F45" s="489"/>
    </row>
    <row r="46" spans="1:7" ht="11.1" customHeight="1">
      <c r="A46" s="489"/>
      <c r="B46" s="489"/>
      <c r="C46" s="489"/>
      <c r="D46" s="489"/>
      <c r="E46" s="489"/>
      <c r="F46" s="489"/>
    </row>
    <row r="47" spans="1:7">
      <c r="A47" s="487" t="s">
        <v>244</v>
      </c>
      <c r="B47" s="487"/>
      <c r="C47" s="487"/>
      <c r="D47" s="487"/>
      <c r="E47" s="487"/>
      <c r="F47" s="487"/>
    </row>
  </sheetData>
  <sheetProtection password="C195" sheet="1" formatColumns="0" formatRows="0"/>
  <mergeCells count="14">
    <mergeCell ref="A5:B5"/>
    <mergeCell ref="A1:F1"/>
    <mergeCell ref="A2:F2"/>
    <mergeCell ref="A3:F3"/>
    <mergeCell ref="C4:D4"/>
    <mergeCell ref="A23:B23"/>
    <mergeCell ref="A28:B28"/>
    <mergeCell ref="A39:B39"/>
    <mergeCell ref="A6:B6"/>
    <mergeCell ref="A7:B7"/>
    <mergeCell ref="A8:B8"/>
    <mergeCell ref="A9:B9"/>
    <mergeCell ref="A14:B14"/>
    <mergeCell ref="A22:B22"/>
  </mergeCells>
  <pageMargins left="0.70866141732283472" right="0.70866141732283472" top="0.74803149606299213" bottom="0.74803149606299213" header="0.31496062992125984" footer="0.31496062992125984"/>
  <pageSetup scale="92" orientation="portrait" horizontalDpi="1200" verticalDpi="1200" r:id="rId1"/>
  <colBreaks count="1" manualBreakCount="1">
    <brk id="6" max="4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8"/>
  <sheetViews>
    <sheetView view="pageBreakPreview" zoomScaleSheetLayoutView="100" workbookViewId="0">
      <selection activeCell="G17" sqref="G17"/>
    </sheetView>
  </sheetViews>
  <sheetFormatPr baseColWidth="10" defaultColWidth="11.42578125" defaultRowHeight="15"/>
  <cols>
    <col min="1" max="1" width="4.7109375" customWidth="1"/>
    <col min="2" max="2" width="30.28515625" customWidth="1"/>
    <col min="3" max="5" width="12.42578125" customWidth="1"/>
    <col min="6" max="6" width="13.42578125" customWidth="1"/>
    <col min="7" max="9" width="12.42578125" customWidth="1"/>
  </cols>
  <sheetData>
    <row r="1" spans="1:10" ht="15.75">
      <c r="A1" s="1142" t="str">
        <f>'CPCA-I-01'!A1:G1</f>
        <v>Universidad Tecnológica de Guaymas</v>
      </c>
      <c r="B1" s="1142"/>
      <c r="C1" s="1142"/>
      <c r="D1" s="1142"/>
      <c r="E1" s="1142"/>
      <c r="F1" s="1142"/>
      <c r="G1" s="1142"/>
      <c r="H1" s="1142"/>
      <c r="I1" s="1142"/>
    </row>
    <row r="2" spans="1:10" ht="15.75" customHeight="1">
      <c r="A2" s="1139" t="s">
        <v>301</v>
      </c>
      <c r="B2" s="1139"/>
      <c r="C2" s="1139"/>
      <c r="D2" s="1139"/>
      <c r="E2" s="1139"/>
      <c r="F2" s="1139"/>
      <c r="G2" s="1139"/>
      <c r="H2" s="1139"/>
      <c r="I2" s="1139"/>
    </row>
    <row r="3" spans="1:10" ht="15" customHeight="1">
      <c r="A3" s="1188" t="str">
        <f>'CPCA-I-03'!A3:D3</f>
        <v>Del 01 de enero al 31 de diciembre de 2021</v>
      </c>
      <c r="B3" s="1188"/>
      <c r="C3" s="1188"/>
      <c r="D3" s="1188"/>
      <c r="E3" s="1188"/>
      <c r="F3" s="1188"/>
      <c r="G3" s="1188"/>
      <c r="H3" s="1188"/>
      <c r="I3" s="1188"/>
    </row>
    <row r="4" spans="1:10" ht="15.75" customHeight="1" thickBot="1">
      <c r="A4" s="1189" t="s">
        <v>84</v>
      </c>
      <c r="B4" s="1189"/>
      <c r="C4" s="1189"/>
      <c r="D4" s="1189"/>
      <c r="E4" s="1189"/>
      <c r="F4" s="1189"/>
      <c r="G4" s="1189"/>
      <c r="H4" s="1189"/>
      <c r="I4" s="1189"/>
    </row>
    <row r="5" spans="1:10" ht="24" customHeight="1">
      <c r="A5" s="1190" t="s">
        <v>302</v>
      </c>
      <c r="B5" s="1191"/>
      <c r="C5" s="606" t="s">
        <v>303</v>
      </c>
      <c r="D5" s="1194" t="s">
        <v>304</v>
      </c>
      <c r="E5" s="1194" t="s">
        <v>305</v>
      </c>
      <c r="F5" s="1194" t="s">
        <v>306</v>
      </c>
      <c r="G5" s="606" t="s">
        <v>307</v>
      </c>
      <c r="H5" s="1194" t="s">
        <v>308</v>
      </c>
      <c r="I5" s="1194" t="s">
        <v>309</v>
      </c>
    </row>
    <row r="6" spans="1:10" ht="34.5" customHeight="1" thickBot="1">
      <c r="A6" s="1192"/>
      <c r="B6" s="1193"/>
      <c r="C6" s="772" t="s">
        <v>1827</v>
      </c>
      <c r="D6" s="1195"/>
      <c r="E6" s="1195"/>
      <c r="F6" s="1195"/>
      <c r="G6" s="772" t="s">
        <v>310</v>
      </c>
      <c r="H6" s="1195"/>
      <c r="I6" s="1195"/>
    </row>
    <row r="7" spans="1:10" ht="5.25" customHeight="1">
      <c r="A7" s="1196"/>
      <c r="B7" s="1197"/>
      <c r="C7" s="771"/>
      <c r="D7" s="771"/>
      <c r="E7" s="771"/>
      <c r="F7" s="771"/>
      <c r="G7" s="771"/>
      <c r="H7" s="771"/>
      <c r="I7" s="771"/>
    </row>
    <row r="8" spans="1:10">
      <c r="A8" s="1186" t="s">
        <v>311</v>
      </c>
      <c r="B8" s="1187"/>
      <c r="C8" s="652">
        <f>C9+C13</f>
        <v>0</v>
      </c>
      <c r="D8" s="652">
        <f t="shared" ref="D8:I8" si="0">D9+D13</f>
        <v>0</v>
      </c>
      <c r="E8" s="652">
        <f t="shared" si="0"/>
        <v>0</v>
      </c>
      <c r="F8" s="652">
        <f t="shared" si="0"/>
        <v>0</v>
      </c>
      <c r="G8" s="652">
        <f>+C8+D8-E8+F8</f>
        <v>0</v>
      </c>
      <c r="H8" s="652">
        <f t="shared" si="0"/>
        <v>0</v>
      </c>
      <c r="I8" s="652">
        <f t="shared" si="0"/>
        <v>0</v>
      </c>
    </row>
    <row r="9" spans="1:10" ht="16.5">
      <c r="A9" s="1186" t="s">
        <v>312</v>
      </c>
      <c r="B9" s="1187"/>
      <c r="C9" s="652">
        <f>SUM(C10:C12)</f>
        <v>0</v>
      </c>
      <c r="D9" s="652">
        <f t="shared" ref="D9:I9" si="1">SUM(D10:D12)</f>
        <v>0</v>
      </c>
      <c r="E9" s="652">
        <f t="shared" si="1"/>
        <v>0</v>
      </c>
      <c r="F9" s="652">
        <f t="shared" si="1"/>
        <v>0</v>
      </c>
      <c r="G9" s="652">
        <f t="shared" si="1"/>
        <v>0</v>
      </c>
      <c r="H9" s="652">
        <f t="shared" si="1"/>
        <v>0</v>
      </c>
      <c r="I9" s="652">
        <f t="shared" si="1"/>
        <v>0</v>
      </c>
      <c r="J9" s="416" t="str">
        <f>IF(C9&lt;&gt;'CPCA-I-08'!E20,"ERROR!!!!! NO CONCUERDA CON LO REPORTADO EN EL ESTADO ANALITICO  DE LA DEUDA Y OTROS PASIVOS","")</f>
        <v/>
      </c>
    </row>
    <row r="10" spans="1:10" ht="16.5">
      <c r="A10" s="770"/>
      <c r="B10" s="774" t="s">
        <v>313</v>
      </c>
      <c r="C10" s="676">
        <v>0</v>
      </c>
      <c r="D10" s="676">
        <v>0</v>
      </c>
      <c r="E10" s="676">
        <v>0</v>
      </c>
      <c r="F10" s="676">
        <v>0</v>
      </c>
      <c r="G10" s="652">
        <f t="shared" ref="G10:G12" si="2">+C10+D10-E10+F10</f>
        <v>0</v>
      </c>
      <c r="H10" s="676">
        <v>0</v>
      </c>
      <c r="I10" s="676">
        <v>0</v>
      </c>
      <c r="J10" s="416" t="str">
        <f>IF(G9&lt;&gt;'CPCA-I-08'!F20,"ERROR!!!!! NO CONCUERDA CON LO REPORTADO EN EL ESTADO ANALITICO  DE LA DEUDA Y OTROS PASIVOS","")</f>
        <v/>
      </c>
    </row>
    <row r="11" spans="1:10">
      <c r="A11" s="773"/>
      <c r="B11" s="774" t="s">
        <v>314</v>
      </c>
      <c r="C11" s="676">
        <v>0</v>
      </c>
      <c r="D11" s="676">
        <v>0</v>
      </c>
      <c r="E11" s="676">
        <v>0</v>
      </c>
      <c r="F11" s="676">
        <v>0</v>
      </c>
      <c r="G11" s="652">
        <f t="shared" si="2"/>
        <v>0</v>
      </c>
      <c r="H11" s="676">
        <v>0</v>
      </c>
      <c r="I11" s="676">
        <v>0</v>
      </c>
    </row>
    <row r="12" spans="1:10">
      <c r="A12" s="773"/>
      <c r="B12" s="774" t="s">
        <v>315</v>
      </c>
      <c r="C12" s="676">
        <v>0</v>
      </c>
      <c r="D12" s="676">
        <v>0</v>
      </c>
      <c r="E12" s="676">
        <v>0</v>
      </c>
      <c r="F12" s="676">
        <v>0</v>
      </c>
      <c r="G12" s="652">
        <f t="shared" si="2"/>
        <v>0</v>
      </c>
      <c r="H12" s="676">
        <v>0</v>
      </c>
      <c r="I12" s="676">
        <v>0</v>
      </c>
    </row>
    <row r="13" spans="1:10" ht="16.5">
      <c r="A13" s="1186" t="s">
        <v>316</v>
      </c>
      <c r="B13" s="1187"/>
      <c r="C13" s="652">
        <f t="shared" ref="C13:I13" si="3">SUM(C14:C16)</f>
        <v>0</v>
      </c>
      <c r="D13" s="652">
        <f t="shared" si="3"/>
        <v>0</v>
      </c>
      <c r="E13" s="652">
        <f t="shared" si="3"/>
        <v>0</v>
      </c>
      <c r="F13" s="652">
        <f t="shared" si="3"/>
        <v>0</v>
      </c>
      <c r="G13" s="652">
        <f t="shared" si="3"/>
        <v>0</v>
      </c>
      <c r="H13" s="652">
        <f t="shared" si="3"/>
        <v>0</v>
      </c>
      <c r="I13" s="652">
        <f t="shared" si="3"/>
        <v>0</v>
      </c>
      <c r="J13" s="416" t="str">
        <f>IF(C13&lt;&gt;'CPCA-I-08'!E34,"ERROR!!!!! NO CONCUERDA CON LO REPORTADO EN EL ESTADO ANALITICO DE LA DEUDA Y OTROS PASIVOS","")</f>
        <v/>
      </c>
    </row>
    <row r="14" spans="1:10" ht="16.5">
      <c r="A14" s="770"/>
      <c r="B14" s="774" t="s">
        <v>317</v>
      </c>
      <c r="C14" s="676">
        <v>0</v>
      </c>
      <c r="D14" s="676">
        <v>0</v>
      </c>
      <c r="E14" s="676">
        <v>0</v>
      </c>
      <c r="F14" s="676">
        <v>0</v>
      </c>
      <c r="G14" s="652">
        <f t="shared" ref="G14:G16" si="4">+C14+D14-E14+F14</f>
        <v>0</v>
      </c>
      <c r="H14" s="676">
        <v>0</v>
      </c>
      <c r="I14" s="676">
        <v>0</v>
      </c>
      <c r="J14" s="416" t="str">
        <f>IF(G13&lt;&gt;'CPCA-I-08'!F34,"ERROR!!!!! NO CONCUERDA CON LO REPORTADO EN EL ESTADO ANALITICO DE LA DEUDA Y OTROS PASIVOS","")</f>
        <v/>
      </c>
    </row>
    <row r="15" spans="1:10">
      <c r="A15" s="773"/>
      <c r="B15" s="774" t="s">
        <v>318</v>
      </c>
      <c r="C15" s="676">
        <v>0</v>
      </c>
      <c r="D15" s="676">
        <v>0</v>
      </c>
      <c r="E15" s="676">
        <v>0</v>
      </c>
      <c r="F15" s="676">
        <v>0</v>
      </c>
      <c r="G15" s="652">
        <f t="shared" si="4"/>
        <v>0</v>
      </c>
      <c r="H15" s="676">
        <v>0</v>
      </c>
      <c r="I15" s="676">
        <v>0</v>
      </c>
    </row>
    <row r="16" spans="1:10">
      <c r="A16" s="773"/>
      <c r="B16" s="774" t="s">
        <v>319</v>
      </c>
      <c r="C16" s="676">
        <v>0</v>
      </c>
      <c r="D16" s="676">
        <v>0</v>
      </c>
      <c r="E16" s="676">
        <v>0</v>
      </c>
      <c r="F16" s="676">
        <v>0</v>
      </c>
      <c r="G16" s="652">
        <f t="shared" si="4"/>
        <v>0</v>
      </c>
      <c r="H16" s="676">
        <v>0</v>
      </c>
      <c r="I16" s="676">
        <v>0</v>
      </c>
    </row>
    <row r="17" spans="1:10" s="648" customFormat="1" ht="16.5">
      <c r="A17" s="1186" t="s">
        <v>320</v>
      </c>
      <c r="B17" s="1187"/>
      <c r="C17" s="756">
        <v>1670727</v>
      </c>
      <c r="D17" s="695"/>
      <c r="E17" s="695"/>
      <c r="F17" s="695"/>
      <c r="G17" s="756">
        <v>987162</v>
      </c>
      <c r="H17" s="695"/>
      <c r="I17" s="695"/>
      <c r="J17" s="416" t="str">
        <f>IF(C17&lt;&gt;'CPCA-I-08'!E36,"ERROR!!! NO CONCUERDA CON LO REPORTADO EN EL ESTADO ANALITICO DE LA DEUDA Y OTROS PASIVOS","")</f>
        <v/>
      </c>
    </row>
    <row r="18" spans="1:10" ht="16.5" customHeight="1">
      <c r="A18" s="1186" t="s">
        <v>321</v>
      </c>
      <c r="B18" s="1187"/>
      <c r="C18" s="652">
        <f t="shared" ref="C18:I18" si="5">C8+C17</f>
        <v>1670727</v>
      </c>
      <c r="D18" s="652">
        <f t="shared" si="5"/>
        <v>0</v>
      </c>
      <c r="E18" s="652">
        <f t="shared" si="5"/>
        <v>0</v>
      </c>
      <c r="F18" s="652">
        <f t="shared" si="5"/>
        <v>0</v>
      </c>
      <c r="G18" s="652">
        <f t="shared" si="5"/>
        <v>987162</v>
      </c>
      <c r="H18" s="652">
        <f t="shared" si="5"/>
        <v>0</v>
      </c>
      <c r="I18" s="652">
        <f t="shared" si="5"/>
        <v>0</v>
      </c>
      <c r="J18" s="416" t="str">
        <f>IF(G17&lt;&gt;'CPCA-I-08'!F36,"ERROR!!! NO CONCUERDA CON LO REPORTADO EN EL ESTADO ANALITICO DE LA DEUDA Y OTROS PASIVOS","")</f>
        <v/>
      </c>
    </row>
    <row r="19" spans="1:10" ht="16.5" customHeight="1">
      <c r="A19" s="1186" t="s">
        <v>322</v>
      </c>
      <c r="B19" s="1187"/>
      <c r="C19" s="741">
        <f>SUM(C20:C22)</f>
        <v>0</v>
      </c>
      <c r="D19" s="652">
        <f t="shared" ref="D19:I19" si="6">SUM(D20:D22)</f>
        <v>0</v>
      </c>
      <c r="E19" s="652">
        <f t="shared" si="6"/>
        <v>0</v>
      </c>
      <c r="F19" s="652">
        <f t="shared" si="6"/>
        <v>0</v>
      </c>
      <c r="G19" s="652">
        <f>+C19+D19-E19+F19</f>
        <v>0</v>
      </c>
      <c r="H19" s="652">
        <f t="shared" si="6"/>
        <v>0</v>
      </c>
      <c r="I19" s="652">
        <f t="shared" si="6"/>
        <v>0</v>
      </c>
      <c r="J19" s="416" t="str">
        <f>IF(G18&lt;&gt;'CPCA-I-08'!F38,"ERROR!!!! NO CONCUERDA CON LO REPORTADO EN EL ESTADO ANALITICO DE LA DEUDA Y OTROS PASIVOS","")</f>
        <v/>
      </c>
    </row>
    <row r="20" spans="1:10">
      <c r="A20" s="1205" t="s">
        <v>323</v>
      </c>
      <c r="B20" s="1206"/>
      <c r="C20" s="676">
        <v>0</v>
      </c>
      <c r="D20" s="676">
        <v>0</v>
      </c>
      <c r="E20" s="676">
        <v>0</v>
      </c>
      <c r="F20" s="676">
        <v>0</v>
      </c>
      <c r="G20" s="652">
        <f t="shared" ref="G20:G22" si="7">+C20+D20-E20+F20</f>
        <v>0</v>
      </c>
      <c r="H20" s="676">
        <v>0</v>
      </c>
      <c r="I20" s="676">
        <v>0</v>
      </c>
      <c r="J20" t="str">
        <f>IF(C18&lt;&gt;'CPCA-I-08'!E38,"ERROR!!!!! , NO CONCUERDA CON LO REPORTADO EN EL ESTADO ANALITICO DE LA DEUDA Y OTROS PASIVOS","")</f>
        <v/>
      </c>
    </row>
    <row r="21" spans="1:10">
      <c r="A21" s="1205" t="s">
        <v>324</v>
      </c>
      <c r="B21" s="1206"/>
      <c r="C21" s="676">
        <v>0</v>
      </c>
      <c r="D21" s="676">
        <v>0</v>
      </c>
      <c r="E21" s="676">
        <v>0</v>
      </c>
      <c r="F21" s="676">
        <v>0</v>
      </c>
      <c r="G21" s="652">
        <f t="shared" si="7"/>
        <v>0</v>
      </c>
      <c r="H21" s="676">
        <v>0</v>
      </c>
      <c r="I21" s="676">
        <v>0</v>
      </c>
    </row>
    <row r="22" spans="1:10">
      <c r="A22" s="1205" t="s">
        <v>325</v>
      </c>
      <c r="B22" s="1206"/>
      <c r="C22" s="676"/>
      <c r="D22" s="676"/>
      <c r="E22" s="676"/>
      <c r="F22" s="676"/>
      <c r="G22" s="652">
        <f t="shared" si="7"/>
        <v>0</v>
      </c>
      <c r="H22" s="676"/>
      <c r="I22" s="676"/>
    </row>
    <row r="23" spans="1:10" ht="16.5" customHeight="1">
      <c r="A23" s="1186" t="s">
        <v>326</v>
      </c>
      <c r="B23" s="1187"/>
      <c r="C23" s="652">
        <f>SUM(C24:C26)</f>
        <v>0</v>
      </c>
      <c r="D23" s="652">
        <f t="shared" ref="D23:I23" si="8">SUM(D24:D26)</f>
        <v>0</v>
      </c>
      <c r="E23" s="652">
        <f t="shared" si="8"/>
        <v>0</v>
      </c>
      <c r="F23" s="652">
        <f t="shared" si="8"/>
        <v>0</v>
      </c>
      <c r="G23" s="652">
        <f t="shared" si="8"/>
        <v>0</v>
      </c>
      <c r="H23" s="652">
        <f t="shared" si="8"/>
        <v>0</v>
      </c>
      <c r="I23" s="652">
        <f t="shared" si="8"/>
        <v>0</v>
      </c>
    </row>
    <row r="24" spans="1:10">
      <c r="A24" s="1205" t="s">
        <v>327</v>
      </c>
      <c r="B24" s="1206"/>
      <c r="C24" s="676">
        <v>0</v>
      </c>
      <c r="D24" s="676">
        <v>0</v>
      </c>
      <c r="E24" s="676">
        <v>0</v>
      </c>
      <c r="F24" s="676">
        <v>0</v>
      </c>
      <c r="G24" s="652">
        <f t="shared" ref="G24:G26" si="9">+C24+D24-E24+F24</f>
        <v>0</v>
      </c>
      <c r="H24" s="676">
        <v>0</v>
      </c>
      <c r="I24" s="676">
        <v>0</v>
      </c>
    </row>
    <row r="25" spans="1:10">
      <c r="A25" s="1205" t="s">
        <v>328</v>
      </c>
      <c r="B25" s="1206"/>
      <c r="C25" s="676">
        <v>0</v>
      </c>
      <c r="D25" s="676">
        <v>0</v>
      </c>
      <c r="E25" s="676">
        <v>0</v>
      </c>
      <c r="F25" s="676">
        <v>0</v>
      </c>
      <c r="G25" s="652">
        <f t="shared" si="9"/>
        <v>0</v>
      </c>
      <c r="H25" s="676">
        <v>0</v>
      </c>
      <c r="I25" s="676">
        <v>0</v>
      </c>
    </row>
    <row r="26" spans="1:10">
      <c r="A26" s="1205" t="s">
        <v>329</v>
      </c>
      <c r="B26" s="1206"/>
      <c r="C26" s="676">
        <v>0</v>
      </c>
      <c r="D26" s="676">
        <v>0</v>
      </c>
      <c r="E26" s="676">
        <v>0</v>
      </c>
      <c r="F26" s="676">
        <v>0</v>
      </c>
      <c r="G26" s="652">
        <f t="shared" si="9"/>
        <v>0</v>
      </c>
      <c r="H26" s="676">
        <v>0</v>
      </c>
      <c r="I26" s="676">
        <v>0</v>
      </c>
    </row>
    <row r="27" spans="1:10" ht="7.5" customHeight="1" thickBot="1">
      <c r="A27" s="1207"/>
      <c r="B27" s="1208"/>
      <c r="C27" s="655"/>
      <c r="D27" s="655"/>
      <c r="E27" s="655"/>
      <c r="F27" s="655"/>
      <c r="G27" s="655"/>
      <c r="H27" s="655"/>
      <c r="I27" s="655"/>
    </row>
    <row r="28" spans="1:10" ht="3.75" customHeight="1"/>
    <row r="29" spans="1:10" ht="33" customHeight="1">
      <c r="B29" s="618">
        <v>1</v>
      </c>
      <c r="C29" s="1198" t="s">
        <v>330</v>
      </c>
      <c r="D29" s="1198"/>
      <c r="E29" s="1198"/>
      <c r="F29" s="1198"/>
      <c r="G29" s="1198"/>
      <c r="H29" s="1198"/>
      <c r="I29" s="1198"/>
    </row>
    <row r="30" spans="1:10" ht="18.75" customHeight="1">
      <c r="B30" s="618">
        <v>2</v>
      </c>
      <c r="C30" s="1198" t="s">
        <v>331</v>
      </c>
      <c r="D30" s="1198"/>
      <c r="E30" s="1198"/>
      <c r="F30" s="1198"/>
      <c r="G30" s="1198"/>
      <c r="H30" s="1198"/>
      <c r="I30" s="1198"/>
    </row>
    <row r="31" spans="1:10" ht="3.75" customHeight="1" thickBot="1"/>
    <row r="32" spans="1:10" ht="19.5">
      <c r="B32" s="1199" t="s">
        <v>332</v>
      </c>
      <c r="C32" s="613" t="s">
        <v>333</v>
      </c>
      <c r="D32" s="613" t="s">
        <v>334</v>
      </c>
      <c r="E32" s="613" t="s">
        <v>335</v>
      </c>
      <c r="F32" s="1202" t="s">
        <v>336</v>
      </c>
      <c r="G32" s="613" t="s">
        <v>337</v>
      </c>
    </row>
    <row r="33" spans="2:7">
      <c r="B33" s="1200"/>
      <c r="C33" s="603" t="s">
        <v>338</v>
      </c>
      <c r="D33" s="603" t="s">
        <v>339</v>
      </c>
      <c r="E33" s="603" t="s">
        <v>340</v>
      </c>
      <c r="F33" s="1203"/>
      <c r="G33" s="603" t="s">
        <v>341</v>
      </c>
    </row>
    <row r="34" spans="2:7" ht="15.75" thickBot="1">
      <c r="B34" s="1201"/>
      <c r="C34" s="614"/>
      <c r="D34" s="604" t="s">
        <v>342</v>
      </c>
      <c r="E34" s="614"/>
      <c r="F34" s="1204"/>
      <c r="G34" s="614"/>
    </row>
    <row r="35" spans="2:7" ht="19.5">
      <c r="B35" s="615" t="s">
        <v>343</v>
      </c>
      <c r="C35" s="605"/>
      <c r="D35" s="605"/>
      <c r="E35" s="605"/>
      <c r="F35" s="605"/>
      <c r="G35" s="605"/>
    </row>
    <row r="36" spans="2:7">
      <c r="B36" s="616" t="s">
        <v>344</v>
      </c>
      <c r="C36" s="653"/>
      <c r="D36" s="653"/>
      <c r="E36" s="653"/>
      <c r="F36" s="653"/>
      <c r="G36" s="653"/>
    </row>
    <row r="37" spans="2:7">
      <c r="B37" s="616" t="s">
        <v>345</v>
      </c>
      <c r="C37" s="653"/>
      <c r="D37" s="653"/>
      <c r="E37" s="653"/>
      <c r="F37" s="653"/>
      <c r="G37" s="653"/>
    </row>
    <row r="38" spans="2:7" ht="15.75" thickBot="1">
      <c r="B38" s="617" t="s">
        <v>346</v>
      </c>
      <c r="C38" s="654"/>
      <c r="D38" s="654"/>
      <c r="E38" s="654"/>
      <c r="F38" s="654"/>
      <c r="G38" s="654"/>
    </row>
  </sheetData>
  <sheetProtection formatColumns="0" formatRows="0" insertHyperlinks="0"/>
  <mergeCells count="29">
    <mergeCell ref="A19:B19"/>
    <mergeCell ref="A20:B20"/>
    <mergeCell ref="A21:B21"/>
    <mergeCell ref="A22:B22"/>
    <mergeCell ref="A18:B18"/>
    <mergeCell ref="C30:I30"/>
    <mergeCell ref="C29:I29"/>
    <mergeCell ref="B32:B34"/>
    <mergeCell ref="F32:F34"/>
    <mergeCell ref="A23:B23"/>
    <mergeCell ref="A24:B24"/>
    <mergeCell ref="A25:B25"/>
    <mergeCell ref="A26:B26"/>
    <mergeCell ref="A27:B27"/>
    <mergeCell ref="A8:B8"/>
    <mergeCell ref="A9:B9"/>
    <mergeCell ref="A13:B13"/>
    <mergeCell ref="A17:B17"/>
    <mergeCell ref="A1:I1"/>
    <mergeCell ref="A2:I2"/>
    <mergeCell ref="A3:I3"/>
    <mergeCell ref="A4:I4"/>
    <mergeCell ref="A5:B6"/>
    <mergeCell ref="D5:D6"/>
    <mergeCell ref="E5:E6"/>
    <mergeCell ref="F5:F6"/>
    <mergeCell ref="H5:H6"/>
    <mergeCell ref="I5:I6"/>
    <mergeCell ref="A7:B7"/>
  </mergeCells>
  <printOptions horizontalCentered="1"/>
  <pageMargins left="0.23622047244094491" right="0.23622047244094491" top="0.35433070866141736" bottom="0.35433070866141736" header="0.31496062992125984" footer="0.31496062992125984"/>
  <pageSetup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0"/>
  <sheetViews>
    <sheetView view="pageBreakPreview" zoomScaleSheetLayoutView="100" workbookViewId="0">
      <selection activeCell="D15" sqref="D15"/>
    </sheetView>
  </sheetViews>
  <sheetFormatPr baseColWidth="10" defaultColWidth="11.42578125" defaultRowHeight="15"/>
  <cols>
    <col min="1" max="1" width="23.5703125" customWidth="1"/>
  </cols>
  <sheetData>
    <row r="1" spans="1:11" ht="15.75">
      <c r="A1" s="1142" t="str">
        <f>'CPCA-I-01'!A1:G1</f>
        <v>Universidad Tecnológica de Guaymas</v>
      </c>
      <c r="B1" s="1142"/>
      <c r="C1" s="1142"/>
      <c r="D1" s="1142"/>
      <c r="E1" s="1142"/>
      <c r="F1" s="1142"/>
      <c r="G1" s="1142"/>
      <c r="H1" s="1142"/>
      <c r="I1" s="1142"/>
      <c r="J1" s="1142"/>
      <c r="K1" s="1142"/>
    </row>
    <row r="2" spans="1:11" ht="15.75" customHeight="1">
      <c r="A2" s="1139" t="s">
        <v>347</v>
      </c>
      <c r="B2" s="1139"/>
      <c r="C2" s="1139"/>
      <c r="D2" s="1139"/>
      <c r="E2" s="1139"/>
      <c r="F2" s="1139"/>
      <c r="G2" s="1139"/>
      <c r="H2" s="1139"/>
      <c r="I2" s="1139"/>
      <c r="J2" s="1139"/>
      <c r="K2" s="1139"/>
    </row>
    <row r="3" spans="1:11" ht="15.75" customHeight="1">
      <c r="A3" s="1188" t="str">
        <f>'CPCA-I-09'!A3:I3</f>
        <v>Del 01 de enero al 31 de diciembre de 2021</v>
      </c>
      <c r="B3" s="1188"/>
      <c r="C3" s="1188"/>
      <c r="D3" s="1188"/>
      <c r="E3" s="1188"/>
      <c r="F3" s="1188"/>
      <c r="G3" s="1188"/>
      <c r="H3" s="1188"/>
      <c r="I3" s="1188"/>
      <c r="J3" s="1188"/>
      <c r="K3" s="1188"/>
    </row>
    <row r="4" spans="1:11" ht="15.75" thickBot="1">
      <c r="A4" s="1189" t="s">
        <v>84</v>
      </c>
      <c r="B4" s="1189"/>
      <c r="C4" s="1189"/>
      <c r="D4" s="1189"/>
      <c r="E4" s="1189"/>
      <c r="F4" s="1189"/>
      <c r="G4" s="1189"/>
      <c r="H4" s="1189"/>
      <c r="I4" s="1189"/>
      <c r="J4" s="1189"/>
      <c r="K4" s="1189"/>
    </row>
    <row r="5" spans="1:11" ht="115.5" thickBot="1">
      <c r="A5" s="607" t="s">
        <v>348</v>
      </c>
      <c r="B5" s="608" t="s">
        <v>349</v>
      </c>
      <c r="C5" s="608" t="s">
        <v>350</v>
      </c>
      <c r="D5" s="608" t="s">
        <v>351</v>
      </c>
      <c r="E5" s="608" t="s">
        <v>352</v>
      </c>
      <c r="F5" s="608" t="s">
        <v>353</v>
      </c>
      <c r="G5" s="608" t="s">
        <v>354</v>
      </c>
      <c r="H5" s="608" t="s">
        <v>355</v>
      </c>
      <c r="I5" s="834" t="s">
        <v>1059</v>
      </c>
      <c r="J5" s="834" t="s">
        <v>1060</v>
      </c>
      <c r="K5" s="834" t="s">
        <v>1061</v>
      </c>
    </row>
    <row r="6" spans="1:11">
      <c r="A6" s="600"/>
      <c r="B6" s="602"/>
      <c r="C6" s="602"/>
      <c r="D6" s="602"/>
      <c r="E6" s="602"/>
      <c r="F6" s="602"/>
      <c r="G6" s="602"/>
      <c r="H6" s="602"/>
      <c r="I6" s="602"/>
      <c r="J6" s="602"/>
      <c r="K6" s="602"/>
    </row>
    <row r="7" spans="1:11" ht="25.5">
      <c r="A7" s="609" t="s">
        <v>356</v>
      </c>
      <c r="B7" s="656">
        <f t="shared" ref="B7:J7" si="0">B8+B9+B10+B11</f>
        <v>0</v>
      </c>
      <c r="C7" s="656">
        <f t="shared" si="0"/>
        <v>0</v>
      </c>
      <c r="D7" s="656">
        <f t="shared" si="0"/>
        <v>0</v>
      </c>
      <c r="E7" s="656">
        <f t="shared" si="0"/>
        <v>0</v>
      </c>
      <c r="F7" s="656">
        <f t="shared" si="0"/>
        <v>0</v>
      </c>
      <c r="G7" s="656">
        <f t="shared" si="0"/>
        <v>0</v>
      </c>
      <c r="H7" s="656">
        <f t="shared" si="0"/>
        <v>0</v>
      </c>
      <c r="I7" s="656">
        <f t="shared" si="0"/>
        <v>0</v>
      </c>
      <c r="J7" s="656">
        <f t="shared" si="0"/>
        <v>0</v>
      </c>
      <c r="K7" s="656">
        <f>E7-J7</f>
        <v>0</v>
      </c>
    </row>
    <row r="8" spans="1:11">
      <c r="A8" s="610" t="s">
        <v>357</v>
      </c>
      <c r="B8" s="667">
        <v>0</v>
      </c>
      <c r="C8" s="667">
        <v>0</v>
      </c>
      <c r="D8" s="667">
        <v>0</v>
      </c>
      <c r="E8" s="667">
        <v>0</v>
      </c>
      <c r="F8" s="667">
        <v>0</v>
      </c>
      <c r="G8" s="667">
        <v>0</v>
      </c>
      <c r="H8" s="667">
        <v>0</v>
      </c>
      <c r="I8" s="667">
        <v>0</v>
      </c>
      <c r="J8" s="667">
        <v>0</v>
      </c>
      <c r="K8" s="656">
        <f t="shared" ref="K8:K11" si="1">E8-J8</f>
        <v>0</v>
      </c>
    </row>
    <row r="9" spans="1:11">
      <c r="A9" s="610" t="s">
        <v>358</v>
      </c>
      <c r="B9" s="667">
        <v>0</v>
      </c>
      <c r="C9" s="667"/>
      <c r="D9" s="667"/>
      <c r="E9" s="667">
        <v>0</v>
      </c>
      <c r="F9" s="667"/>
      <c r="G9" s="667"/>
      <c r="H9" s="667"/>
      <c r="I9" s="667"/>
      <c r="J9" s="667">
        <v>0</v>
      </c>
      <c r="K9" s="656">
        <f t="shared" si="1"/>
        <v>0</v>
      </c>
    </row>
    <row r="10" spans="1:11">
      <c r="A10" s="610" t="s">
        <v>359</v>
      </c>
      <c r="B10" s="667">
        <v>0</v>
      </c>
      <c r="C10" s="667">
        <v>0</v>
      </c>
      <c r="D10" s="667">
        <v>0</v>
      </c>
      <c r="E10" s="667">
        <v>0</v>
      </c>
      <c r="F10" s="667">
        <v>0</v>
      </c>
      <c r="G10" s="667">
        <v>0</v>
      </c>
      <c r="H10" s="667">
        <v>0</v>
      </c>
      <c r="I10" s="667">
        <v>0</v>
      </c>
      <c r="J10" s="667">
        <v>0</v>
      </c>
      <c r="K10" s="656">
        <f t="shared" si="1"/>
        <v>0</v>
      </c>
    </row>
    <row r="11" spans="1:11">
      <c r="A11" s="610" t="s">
        <v>360</v>
      </c>
      <c r="B11" s="667">
        <v>0</v>
      </c>
      <c r="C11" s="667"/>
      <c r="D11" s="667"/>
      <c r="E11" s="667">
        <v>0</v>
      </c>
      <c r="F11" s="667"/>
      <c r="G11" s="667"/>
      <c r="H11" s="667"/>
      <c r="I11" s="667"/>
      <c r="J11" s="667">
        <v>0</v>
      </c>
      <c r="K11" s="656">
        <f t="shared" si="1"/>
        <v>0</v>
      </c>
    </row>
    <row r="12" spans="1:11">
      <c r="A12" s="601"/>
      <c r="B12" s="656"/>
      <c r="C12" s="656"/>
      <c r="D12" s="656"/>
      <c r="E12" s="656"/>
      <c r="F12" s="656"/>
      <c r="G12" s="656"/>
      <c r="H12" s="656"/>
      <c r="I12" s="656"/>
      <c r="J12" s="656"/>
      <c r="K12" s="656"/>
    </row>
    <row r="13" spans="1:11" ht="25.5">
      <c r="A13" s="609" t="s">
        <v>361</v>
      </c>
      <c r="B13" s="656">
        <f t="shared" ref="B13:J13" si="2">B14+B15+B16+B17</f>
        <v>0</v>
      </c>
      <c r="C13" s="656">
        <f t="shared" si="2"/>
        <v>0</v>
      </c>
      <c r="D13" s="656">
        <f t="shared" si="2"/>
        <v>0</v>
      </c>
      <c r="E13" s="656">
        <f t="shared" si="2"/>
        <v>0</v>
      </c>
      <c r="F13" s="656">
        <f t="shared" si="2"/>
        <v>0</v>
      </c>
      <c r="G13" s="656">
        <f t="shared" si="2"/>
        <v>0</v>
      </c>
      <c r="H13" s="656">
        <f t="shared" si="2"/>
        <v>0</v>
      </c>
      <c r="I13" s="656">
        <f t="shared" si="2"/>
        <v>0</v>
      </c>
      <c r="J13" s="656">
        <f t="shared" si="2"/>
        <v>0</v>
      </c>
      <c r="K13" s="656">
        <f>E13-J13</f>
        <v>0</v>
      </c>
    </row>
    <row r="14" spans="1:11">
      <c r="A14" s="610" t="s">
        <v>362</v>
      </c>
      <c r="B14" s="667">
        <v>0</v>
      </c>
      <c r="C14" s="667"/>
      <c r="D14" s="667"/>
      <c r="E14" s="667">
        <v>0</v>
      </c>
      <c r="F14" s="667"/>
      <c r="G14" s="667"/>
      <c r="H14" s="667"/>
      <c r="I14" s="667"/>
      <c r="J14" s="667"/>
      <c r="K14" s="656">
        <f t="shared" ref="K14:K17" si="3">E14-J14</f>
        <v>0</v>
      </c>
    </row>
    <row r="15" spans="1:11">
      <c r="A15" s="610" t="s">
        <v>363</v>
      </c>
      <c r="B15" s="667">
        <v>0</v>
      </c>
      <c r="C15" s="667"/>
      <c r="D15" s="667">
        <v>0</v>
      </c>
      <c r="E15" s="667">
        <v>0</v>
      </c>
      <c r="F15" s="667">
        <v>0</v>
      </c>
      <c r="G15" s="667">
        <v>0</v>
      </c>
      <c r="H15" s="667">
        <v>0</v>
      </c>
      <c r="I15" s="667">
        <v>0</v>
      </c>
      <c r="J15" s="667">
        <v>0</v>
      </c>
      <c r="K15" s="656">
        <f t="shared" si="3"/>
        <v>0</v>
      </c>
    </row>
    <row r="16" spans="1:11">
      <c r="A16" s="610" t="s">
        <v>364</v>
      </c>
      <c r="B16" s="667">
        <v>0</v>
      </c>
      <c r="C16" s="667">
        <v>0</v>
      </c>
      <c r="D16" s="667"/>
      <c r="E16" s="667">
        <v>0</v>
      </c>
      <c r="F16" s="667"/>
      <c r="G16" s="667"/>
      <c r="H16" s="667"/>
      <c r="I16" s="667"/>
      <c r="J16" s="667"/>
      <c r="K16" s="656">
        <f t="shared" si="3"/>
        <v>0</v>
      </c>
    </row>
    <row r="17" spans="1:11">
      <c r="A17" s="610" t="s">
        <v>365</v>
      </c>
      <c r="B17" s="667">
        <v>0</v>
      </c>
      <c r="C17" s="667"/>
      <c r="D17" s="667"/>
      <c r="E17" s="667">
        <v>0</v>
      </c>
      <c r="F17" s="667"/>
      <c r="G17" s="667"/>
      <c r="H17" s="667"/>
      <c r="I17" s="667"/>
      <c r="J17" s="667"/>
      <c r="K17" s="656">
        <f t="shared" si="3"/>
        <v>0</v>
      </c>
    </row>
    <row r="18" spans="1:11">
      <c r="A18" s="601"/>
      <c r="B18" s="656">
        <v>0</v>
      </c>
      <c r="C18" s="656"/>
      <c r="D18" s="656"/>
      <c r="E18" s="656"/>
      <c r="F18" s="656"/>
      <c r="G18" s="656"/>
      <c r="H18" s="656"/>
      <c r="I18" s="656"/>
      <c r="J18" s="656"/>
      <c r="K18" s="668"/>
    </row>
    <row r="19" spans="1:11" ht="38.25">
      <c r="A19" s="609" t="s">
        <v>366</v>
      </c>
      <c r="B19" s="656">
        <f>B7+B13</f>
        <v>0</v>
      </c>
      <c r="C19" s="656">
        <f t="shared" ref="C19:J19" si="4">C7+C13</f>
        <v>0</v>
      </c>
      <c r="D19" s="656">
        <f t="shared" si="4"/>
        <v>0</v>
      </c>
      <c r="E19" s="656">
        <f t="shared" si="4"/>
        <v>0</v>
      </c>
      <c r="F19" s="656">
        <f t="shared" si="4"/>
        <v>0</v>
      </c>
      <c r="G19" s="656">
        <f t="shared" si="4"/>
        <v>0</v>
      </c>
      <c r="H19" s="656">
        <f t="shared" si="4"/>
        <v>0</v>
      </c>
      <c r="I19" s="656">
        <f t="shared" si="4"/>
        <v>0</v>
      </c>
      <c r="J19" s="656">
        <f t="shared" si="4"/>
        <v>0</v>
      </c>
      <c r="K19" s="656">
        <f>E19-J19</f>
        <v>0</v>
      </c>
    </row>
    <row r="20" spans="1:11" ht="15.75" thickBot="1">
      <c r="A20" s="611"/>
      <c r="B20" s="612"/>
      <c r="C20" s="612"/>
      <c r="D20" s="612"/>
      <c r="E20" s="612"/>
      <c r="F20" s="612"/>
      <c r="G20" s="612"/>
      <c r="H20" s="612"/>
      <c r="I20" s="612"/>
      <c r="J20" s="612"/>
      <c r="K20" s="612"/>
    </row>
  </sheetData>
  <mergeCells count="4">
    <mergeCell ref="A1:K1"/>
    <mergeCell ref="A2:K2"/>
    <mergeCell ref="A3:K3"/>
    <mergeCell ref="A4:K4"/>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
  <dimension ref="A1:I49"/>
  <sheetViews>
    <sheetView view="pageBreakPreview" zoomScale="90" zoomScaleSheetLayoutView="90" workbookViewId="0">
      <selection activeCell="B13" sqref="B13"/>
    </sheetView>
  </sheetViews>
  <sheetFormatPr baseColWidth="10" defaultColWidth="11.28515625" defaultRowHeight="16.5"/>
  <cols>
    <col min="1" max="1" width="18.85546875" style="3" customWidth="1"/>
    <col min="2" max="7" width="11.28515625" style="3"/>
    <col min="8" max="8" width="12.140625" style="3" customWidth="1"/>
    <col min="9" max="9" width="14.28515625" style="3" customWidth="1"/>
    <col min="10" max="16384" width="11.28515625" style="3"/>
  </cols>
  <sheetData>
    <row r="1" spans="1:9">
      <c r="A1" s="1218" t="str">
        <f>'CPCA-I-01'!A1:G1</f>
        <v>Universidad Tecnológica de Guaymas</v>
      </c>
      <c r="B1" s="1218"/>
      <c r="C1" s="1218"/>
      <c r="D1" s="1218"/>
      <c r="E1" s="1218"/>
      <c r="F1" s="1218"/>
      <c r="G1" s="1218"/>
      <c r="H1" s="1218"/>
      <c r="I1" s="1218"/>
    </row>
    <row r="2" spans="1:9">
      <c r="A2" s="1219" t="s">
        <v>8</v>
      </c>
      <c r="B2" s="1219"/>
      <c r="C2" s="1219"/>
      <c r="D2" s="1219"/>
      <c r="E2" s="1219"/>
      <c r="F2" s="1219"/>
      <c r="G2" s="1219"/>
      <c r="H2" s="1219"/>
      <c r="I2" s="1219"/>
    </row>
    <row r="3" spans="1:9">
      <c r="A3" s="1220" t="str">
        <f>'CPCA-I-01'!A3:G3</f>
        <v>Al 31 de diciembre de 2021</v>
      </c>
      <c r="B3" s="1220"/>
      <c r="C3" s="1220"/>
      <c r="D3" s="1220"/>
      <c r="E3" s="1220"/>
      <c r="F3" s="1220"/>
      <c r="G3" s="1220"/>
      <c r="H3" s="1220"/>
      <c r="I3" s="1220"/>
    </row>
    <row r="4" spans="1:9" ht="18" customHeight="1" thickBot="1">
      <c r="A4" s="5"/>
      <c r="B4" s="1221" t="s">
        <v>1004</v>
      </c>
      <c r="C4" s="1221"/>
      <c r="D4" s="1221"/>
      <c r="E4" s="1221"/>
      <c r="F4" s="1221"/>
      <c r="G4" s="1221"/>
      <c r="H4" s="316"/>
      <c r="I4" s="5"/>
    </row>
    <row r="5" spans="1:9">
      <c r="A5" s="8"/>
      <c r="B5" s="9"/>
      <c r="C5" s="9"/>
      <c r="D5" s="9"/>
      <c r="E5" s="9"/>
      <c r="F5" s="9"/>
      <c r="G5" s="9"/>
      <c r="H5" s="9"/>
      <c r="I5" s="10"/>
    </row>
    <row r="6" spans="1:9">
      <c r="A6" s="11"/>
      <c r="B6" s="12"/>
      <c r="C6" s="12"/>
      <c r="D6" s="12"/>
      <c r="E6" s="12"/>
      <c r="F6" s="12"/>
      <c r="G6" s="12"/>
      <c r="H6" s="12"/>
      <c r="I6" s="13"/>
    </row>
    <row r="7" spans="1:9">
      <c r="A7" s="14" t="s">
        <v>367</v>
      </c>
      <c r="B7" s="12"/>
      <c r="C7" s="12"/>
      <c r="D7" s="12"/>
      <c r="E7" s="12"/>
      <c r="F7" s="12"/>
      <c r="G7" s="12"/>
      <c r="H7" s="12"/>
      <c r="I7" s="13"/>
    </row>
    <row r="8" spans="1:9">
      <c r="A8" s="14"/>
      <c r="B8" s="12"/>
      <c r="C8" s="12"/>
      <c r="D8" s="12"/>
      <c r="E8" s="12"/>
      <c r="F8" s="12"/>
      <c r="G8" s="12"/>
      <c r="H8" s="12"/>
      <c r="I8" s="13"/>
    </row>
    <row r="9" spans="1:9">
      <c r="A9" s="14"/>
      <c r="B9" s="12"/>
      <c r="C9" s="12"/>
      <c r="D9" s="12"/>
      <c r="E9" s="12"/>
      <c r="F9" s="12"/>
      <c r="G9" s="12"/>
      <c r="H9" s="12"/>
      <c r="I9" s="13"/>
    </row>
    <row r="10" spans="1:9">
      <c r="A10" s="14"/>
      <c r="B10" s="12"/>
      <c r="C10" s="12"/>
      <c r="D10" s="12"/>
      <c r="E10" s="12"/>
      <c r="F10" s="12"/>
      <c r="G10" s="12"/>
      <c r="H10" s="12"/>
      <c r="I10" s="13"/>
    </row>
    <row r="11" spans="1:9">
      <c r="A11" s="14"/>
      <c r="B11" s="12"/>
      <c r="C11" s="12"/>
      <c r="D11" s="12"/>
      <c r="E11" s="12"/>
      <c r="F11" s="12"/>
      <c r="G11" s="12"/>
      <c r="H11" s="12"/>
      <c r="I11" s="13"/>
    </row>
    <row r="12" spans="1:9" ht="15.75" customHeight="1">
      <c r="A12" s="11"/>
      <c r="B12" s="12"/>
      <c r="C12" s="15"/>
      <c r="D12" s="15"/>
      <c r="E12" s="15"/>
      <c r="F12" s="15"/>
      <c r="G12" s="15"/>
      <c r="H12" s="15"/>
      <c r="I12" s="13"/>
    </row>
    <row r="13" spans="1:9" ht="15" customHeight="1" thickBot="1">
      <c r="A13" s="16"/>
      <c r="B13" s="1"/>
      <c r="C13" s="17"/>
      <c r="D13" s="17"/>
      <c r="E13" s="17"/>
      <c r="F13" s="17"/>
      <c r="G13" s="17"/>
      <c r="H13" s="17"/>
      <c r="I13" s="2"/>
    </row>
    <row r="14" spans="1:9" ht="15" customHeight="1" thickBot="1">
      <c r="A14" s="11"/>
      <c r="B14" s="12"/>
      <c r="C14" s="15"/>
      <c r="D14" s="15"/>
      <c r="E14" s="15"/>
      <c r="F14" s="15"/>
      <c r="G14" s="15"/>
      <c r="H14" s="15"/>
      <c r="I14" s="13"/>
    </row>
    <row r="15" spans="1:9" ht="15" customHeight="1">
      <c r="A15" s="11"/>
      <c r="B15" s="12"/>
      <c r="C15" s="1209" t="s">
        <v>368</v>
      </c>
      <c r="D15" s="1210"/>
      <c r="E15" s="1210"/>
      <c r="F15" s="1210"/>
      <c r="G15" s="1210"/>
      <c r="H15" s="1211"/>
      <c r="I15" s="13"/>
    </row>
    <row r="16" spans="1:9" ht="15" customHeight="1">
      <c r="A16" s="11"/>
      <c r="B16" s="12"/>
      <c r="C16" s="1212"/>
      <c r="D16" s="1213"/>
      <c r="E16" s="1213"/>
      <c r="F16" s="1213"/>
      <c r="G16" s="1213"/>
      <c r="H16" s="1214"/>
      <c r="I16" s="13"/>
    </row>
    <row r="17" spans="1:9" ht="15" customHeight="1">
      <c r="A17" s="11"/>
      <c r="B17" s="12"/>
      <c r="C17" s="1212"/>
      <c r="D17" s="1213"/>
      <c r="E17" s="1213"/>
      <c r="F17" s="1213"/>
      <c r="G17" s="1213"/>
      <c r="H17" s="1214"/>
      <c r="I17" s="13"/>
    </row>
    <row r="18" spans="1:9" ht="15" customHeight="1">
      <c r="A18" s="14" t="s">
        <v>369</v>
      </c>
      <c r="B18" s="12"/>
      <c r="C18" s="1212"/>
      <c r="D18" s="1213"/>
      <c r="E18" s="1213"/>
      <c r="F18" s="1213"/>
      <c r="G18" s="1213"/>
      <c r="H18" s="1214"/>
      <c r="I18" s="13"/>
    </row>
    <row r="19" spans="1:9" ht="15" customHeight="1">
      <c r="A19" s="11"/>
      <c r="B19" s="12"/>
      <c r="C19" s="1212"/>
      <c r="D19" s="1213"/>
      <c r="E19" s="1213"/>
      <c r="F19" s="1213"/>
      <c r="G19" s="1213"/>
      <c r="H19" s="1214"/>
      <c r="I19" s="13"/>
    </row>
    <row r="20" spans="1:9" ht="15" customHeight="1">
      <c r="A20" s="11"/>
      <c r="B20" s="12"/>
      <c r="C20" s="1212"/>
      <c r="D20" s="1213"/>
      <c r="E20" s="1213"/>
      <c r="F20" s="1213"/>
      <c r="G20" s="1213"/>
      <c r="H20" s="1214"/>
      <c r="I20" s="13"/>
    </row>
    <row r="21" spans="1:9" ht="15" customHeight="1">
      <c r="A21" s="11"/>
      <c r="B21" s="12"/>
      <c r="C21" s="1212"/>
      <c r="D21" s="1213"/>
      <c r="E21" s="1213"/>
      <c r="F21" s="1213"/>
      <c r="G21" s="1213"/>
      <c r="H21" s="1214"/>
      <c r="I21" s="13"/>
    </row>
    <row r="22" spans="1:9" ht="15" customHeight="1">
      <c r="A22" s="11"/>
      <c r="B22" s="12"/>
      <c r="C22" s="1212"/>
      <c r="D22" s="1213"/>
      <c r="E22" s="1213"/>
      <c r="F22" s="1213"/>
      <c r="G22" s="1213"/>
      <c r="H22" s="1214"/>
      <c r="I22" s="13"/>
    </row>
    <row r="23" spans="1:9" ht="15" customHeight="1">
      <c r="A23" s="11"/>
      <c r="B23" s="12"/>
      <c r="C23" s="1212"/>
      <c r="D23" s="1213"/>
      <c r="E23" s="1213"/>
      <c r="F23" s="1213"/>
      <c r="G23" s="1213"/>
      <c r="H23" s="1214"/>
      <c r="I23" s="13"/>
    </row>
    <row r="24" spans="1:9" ht="15" customHeight="1">
      <c r="A24" s="11"/>
      <c r="B24" s="12"/>
      <c r="C24" s="1212"/>
      <c r="D24" s="1213"/>
      <c r="E24" s="1213"/>
      <c r="F24" s="1213"/>
      <c r="G24" s="1213"/>
      <c r="H24" s="1214"/>
      <c r="I24" s="13"/>
    </row>
    <row r="25" spans="1:9" ht="15" customHeight="1">
      <c r="A25" s="11"/>
      <c r="B25" s="12"/>
      <c r="C25" s="1212"/>
      <c r="D25" s="1213"/>
      <c r="E25" s="1213"/>
      <c r="F25" s="1213"/>
      <c r="G25" s="1213"/>
      <c r="H25" s="1214"/>
      <c r="I25" s="13"/>
    </row>
    <row r="26" spans="1:9" ht="14.25" customHeight="1">
      <c r="A26" s="11"/>
      <c r="B26" s="12"/>
      <c r="C26" s="1212"/>
      <c r="D26" s="1213"/>
      <c r="E26" s="1213"/>
      <c r="F26" s="1213"/>
      <c r="G26" s="1213"/>
      <c r="H26" s="1214"/>
      <c r="I26" s="13"/>
    </row>
    <row r="27" spans="1:9" ht="15.75" customHeight="1">
      <c r="A27" s="11"/>
      <c r="B27" s="12"/>
      <c r="C27" s="1212"/>
      <c r="D27" s="1213"/>
      <c r="E27" s="1213"/>
      <c r="F27" s="1213"/>
      <c r="G27" s="1213"/>
      <c r="H27" s="1214"/>
      <c r="I27" s="13"/>
    </row>
    <row r="28" spans="1:9">
      <c r="A28" s="11"/>
      <c r="B28" s="12"/>
      <c r="C28" s="1212"/>
      <c r="D28" s="1213"/>
      <c r="E28" s="1213"/>
      <c r="F28" s="1213"/>
      <c r="G28" s="1213"/>
      <c r="H28" s="1214"/>
      <c r="I28" s="13"/>
    </row>
    <row r="29" spans="1:9" ht="17.25" thickBot="1">
      <c r="A29" s="11"/>
      <c r="B29" s="12"/>
      <c r="C29" s="1215"/>
      <c r="D29" s="1216"/>
      <c r="E29" s="1216"/>
      <c r="F29" s="1216"/>
      <c r="G29" s="1216"/>
      <c r="H29" s="1217"/>
      <c r="I29" s="13"/>
    </row>
    <row r="30" spans="1:9" ht="17.25" thickBot="1">
      <c r="A30" s="16"/>
      <c r="B30" s="1"/>
      <c r="C30" s="1"/>
      <c r="D30" s="1"/>
      <c r="E30" s="1"/>
      <c r="F30" s="1"/>
      <c r="G30" s="1"/>
      <c r="H30" s="1"/>
      <c r="I30" s="2"/>
    </row>
    <row r="31" spans="1:9">
      <c r="A31" s="11"/>
      <c r="B31" s="12"/>
      <c r="C31" s="12"/>
      <c r="D31" s="12"/>
      <c r="E31" s="12"/>
      <c r="F31" s="12"/>
      <c r="G31" s="12"/>
      <c r="H31" s="12"/>
      <c r="I31" s="13"/>
    </row>
    <row r="32" spans="1:9">
      <c r="A32" s="14" t="s">
        <v>370</v>
      </c>
      <c r="B32" s="12"/>
      <c r="C32" s="12"/>
      <c r="D32" s="12"/>
      <c r="E32" s="12"/>
      <c r="F32" s="12"/>
      <c r="G32" s="12"/>
      <c r="H32" s="12"/>
      <c r="I32" s="13"/>
    </row>
    <row r="33" spans="1:9">
      <c r="A33" s="11"/>
      <c r="B33" s="12"/>
      <c r="C33" s="12"/>
      <c r="D33" s="12"/>
      <c r="E33" s="12"/>
      <c r="F33" s="12"/>
      <c r="G33" s="12"/>
      <c r="H33" s="12"/>
      <c r="I33" s="13"/>
    </row>
    <row r="34" spans="1:9">
      <c r="A34" s="11"/>
      <c r="B34" s="12"/>
      <c r="C34" s="12"/>
      <c r="D34" s="12"/>
      <c r="E34" s="12"/>
      <c r="F34" s="12"/>
      <c r="G34" s="12"/>
      <c r="H34" s="12"/>
      <c r="I34" s="13"/>
    </row>
    <row r="35" spans="1:9">
      <c r="A35" s="11"/>
      <c r="B35" s="12"/>
      <c r="C35" s="12"/>
      <c r="D35" s="12"/>
      <c r="E35" s="12"/>
      <c r="F35" s="12"/>
      <c r="G35" s="12"/>
      <c r="H35" s="12"/>
      <c r="I35" s="13"/>
    </row>
    <row r="36" spans="1:9">
      <c r="A36" s="11"/>
      <c r="B36" s="12"/>
      <c r="C36" s="12"/>
      <c r="D36" s="12"/>
      <c r="E36" s="12"/>
      <c r="F36" s="12"/>
      <c r="G36" s="12"/>
      <c r="H36" s="12"/>
      <c r="I36" s="13"/>
    </row>
    <row r="37" spans="1:9">
      <c r="A37" s="11"/>
      <c r="B37" s="12"/>
      <c r="C37" s="12"/>
      <c r="D37" s="12"/>
      <c r="E37" s="12"/>
      <c r="F37" s="12"/>
      <c r="G37" s="12"/>
      <c r="H37" s="12"/>
      <c r="I37" s="13"/>
    </row>
    <row r="38" spans="1:9">
      <c r="A38" s="11"/>
      <c r="B38" s="12"/>
      <c r="C38" s="12"/>
      <c r="D38" s="12"/>
      <c r="E38" s="12"/>
      <c r="F38" s="12"/>
      <c r="G38" s="12"/>
      <c r="H38" s="12"/>
      <c r="I38" s="13"/>
    </row>
    <row r="39" spans="1:9">
      <c r="A39" s="11"/>
      <c r="B39" s="12"/>
      <c r="C39" s="12"/>
      <c r="D39" s="12"/>
      <c r="E39" s="12"/>
      <c r="F39" s="12"/>
      <c r="G39" s="12"/>
      <c r="H39" s="12"/>
      <c r="I39" s="13"/>
    </row>
    <row r="40" spans="1:9" ht="17.25" thickBot="1">
      <c r="A40" s="16"/>
      <c r="B40" s="1"/>
      <c r="C40" s="1"/>
      <c r="D40" s="1"/>
      <c r="E40" s="1"/>
      <c r="F40" s="1"/>
      <c r="G40" s="1"/>
      <c r="H40" s="1"/>
      <c r="I40" s="2"/>
    </row>
    <row r="41" spans="1:9">
      <c r="A41" s="3" t="s">
        <v>243</v>
      </c>
    </row>
    <row r="47" spans="1:9">
      <c r="A47" s="12"/>
      <c r="B47" s="12"/>
      <c r="C47" s="12"/>
      <c r="D47" s="12"/>
      <c r="E47" s="12"/>
      <c r="F47" s="12"/>
      <c r="G47" s="12"/>
      <c r="H47" s="12"/>
      <c r="I47" s="12"/>
    </row>
    <row r="48" spans="1:9">
      <c r="A48" s="12"/>
      <c r="B48" s="12"/>
      <c r="C48" s="12"/>
      <c r="D48" s="12"/>
      <c r="E48" s="12"/>
      <c r="F48" s="12"/>
      <c r="G48" s="12"/>
      <c r="H48" s="12"/>
      <c r="I48" s="12"/>
    </row>
    <row r="49" spans="1:9">
      <c r="A49" s="12"/>
      <c r="B49" s="12"/>
      <c r="C49" s="12"/>
      <c r="D49" s="12"/>
      <c r="E49" s="12"/>
      <c r="F49" s="12"/>
      <c r="G49" s="12"/>
      <c r="H49" s="12"/>
      <c r="I49" s="12"/>
    </row>
  </sheetData>
  <mergeCells count="5">
    <mergeCell ref="C15:H29"/>
    <mergeCell ref="A1:I1"/>
    <mergeCell ref="A2:I2"/>
    <mergeCell ref="A3:I3"/>
    <mergeCell ref="B4:G4"/>
  </mergeCells>
  <pageMargins left="0.43307086614173229" right="0.31496062992125984" top="0.55118110236220474" bottom="0.74803149606299213" header="0.31496062992125984" footer="0.31496062992125984"/>
  <pageSetup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dimension ref="A1:J49"/>
  <sheetViews>
    <sheetView view="pageBreakPreview" zoomScaleSheetLayoutView="100" workbookViewId="0">
      <selection activeCell="C10" sqref="C10:H16"/>
    </sheetView>
  </sheetViews>
  <sheetFormatPr baseColWidth="10" defaultColWidth="11.28515625" defaultRowHeight="16.5"/>
  <cols>
    <col min="1" max="1" width="3.7109375" style="3" customWidth="1"/>
    <col min="2" max="8" width="11.28515625" style="3"/>
    <col min="9" max="9" width="12.28515625" style="3" customWidth="1"/>
    <col min="10" max="16384" width="11.28515625" style="3"/>
  </cols>
  <sheetData>
    <row r="1" spans="1:10">
      <c r="A1" s="1218" t="str">
        <f>'CPCA-I-01'!A1:G1</f>
        <v>Universidad Tecnológica de Guaymas</v>
      </c>
      <c r="B1" s="1218"/>
      <c r="C1" s="1218"/>
      <c r="D1" s="1218"/>
      <c r="E1" s="1218"/>
      <c r="F1" s="1218"/>
      <c r="G1" s="1218"/>
      <c r="H1" s="1218"/>
      <c r="I1" s="1218"/>
      <c r="J1" s="1218"/>
    </row>
    <row r="2" spans="1:10">
      <c r="A2" s="1219" t="s">
        <v>9</v>
      </c>
      <c r="B2" s="1219"/>
      <c r="C2" s="1219"/>
      <c r="D2" s="1219"/>
      <c r="E2" s="1219"/>
      <c r="F2" s="1219"/>
      <c r="G2" s="1219"/>
      <c r="H2" s="1219"/>
      <c r="I2" s="1219"/>
      <c r="J2" s="1219"/>
    </row>
    <row r="3" spans="1:10">
      <c r="A3" s="1220" t="str">
        <f>'CPCA-I-01'!A3:G3</f>
        <v>Al 31 de diciembre de 2021</v>
      </c>
      <c r="B3" s="1220"/>
      <c r="C3" s="1220"/>
      <c r="D3" s="1220"/>
      <c r="E3" s="1220"/>
      <c r="F3" s="1220"/>
      <c r="G3" s="1220"/>
      <c r="H3" s="1220"/>
      <c r="I3" s="1220"/>
      <c r="J3" s="1220"/>
    </row>
    <row r="4" spans="1:10" ht="18" customHeight="1" thickBot="1">
      <c r="A4" s="1231" t="s">
        <v>1005</v>
      </c>
      <c r="B4" s="1231"/>
      <c r="C4" s="1231"/>
      <c r="D4" s="1231"/>
      <c r="E4" s="1231"/>
      <c r="F4" s="1231"/>
      <c r="G4" s="1231"/>
      <c r="H4" s="1231"/>
      <c r="I4" s="4"/>
    </row>
    <row r="5" spans="1:10">
      <c r="A5" s="8"/>
      <c r="B5" s="9"/>
      <c r="C5" s="9"/>
      <c r="D5" s="9"/>
      <c r="E5" s="9"/>
      <c r="F5" s="9"/>
      <c r="G5" s="9"/>
      <c r="H5" s="9"/>
      <c r="I5" s="9"/>
      <c r="J5" s="10"/>
    </row>
    <row r="6" spans="1:10">
      <c r="A6" s="11"/>
      <c r="B6" s="12"/>
      <c r="C6" s="12"/>
      <c r="D6" s="12"/>
      <c r="E6" s="12"/>
      <c r="F6" s="12"/>
      <c r="G6" s="12"/>
      <c r="H6" s="12"/>
      <c r="I6" s="12"/>
      <c r="J6" s="13"/>
    </row>
    <row r="7" spans="1:10">
      <c r="A7" s="11"/>
      <c r="B7" s="12"/>
      <c r="C7" s="12"/>
      <c r="D7" s="12"/>
      <c r="E7" s="12"/>
      <c r="F7" s="12"/>
      <c r="G7" s="12"/>
      <c r="H7" s="12"/>
      <c r="I7" s="12"/>
      <c r="J7" s="13"/>
    </row>
    <row r="8" spans="1:10" ht="6" customHeight="1">
      <c r="A8" s="11"/>
      <c r="B8" s="12"/>
      <c r="C8" s="12"/>
      <c r="D8" s="12"/>
      <c r="E8" s="12"/>
      <c r="F8" s="12"/>
      <c r="G8" s="12"/>
      <c r="H8" s="12"/>
      <c r="I8" s="12"/>
      <c r="J8" s="13"/>
    </row>
    <row r="9" spans="1:10" ht="9" customHeight="1" thickBot="1">
      <c r="A9" s="11"/>
      <c r="B9" s="12"/>
      <c r="C9" s="12"/>
      <c r="D9" s="12"/>
      <c r="E9" s="12"/>
      <c r="F9" s="12"/>
      <c r="G9" s="12"/>
      <c r="H9" s="12"/>
      <c r="I9" s="12"/>
      <c r="J9" s="13"/>
    </row>
    <row r="10" spans="1:10" ht="16.5" customHeight="1">
      <c r="A10" s="11"/>
      <c r="B10" s="12"/>
      <c r="C10" s="1222" t="s">
        <v>1006</v>
      </c>
      <c r="D10" s="1223"/>
      <c r="E10" s="1223"/>
      <c r="F10" s="1223"/>
      <c r="G10" s="1223"/>
      <c r="H10" s="1224"/>
      <c r="I10" s="12"/>
      <c r="J10" s="13"/>
    </row>
    <row r="11" spans="1:10">
      <c r="A11" s="11"/>
      <c r="B11" s="12"/>
      <c r="C11" s="1225"/>
      <c r="D11" s="1226"/>
      <c r="E11" s="1226"/>
      <c r="F11" s="1226"/>
      <c r="G11" s="1226"/>
      <c r="H11" s="1227"/>
      <c r="I11" s="12"/>
      <c r="J11" s="13"/>
    </row>
    <row r="12" spans="1:10">
      <c r="A12" s="11"/>
      <c r="B12" s="12"/>
      <c r="C12" s="1225"/>
      <c r="D12" s="1226"/>
      <c r="E12" s="1226"/>
      <c r="F12" s="1226"/>
      <c r="G12" s="1226"/>
      <c r="H12" s="1227"/>
      <c r="I12" s="12"/>
      <c r="J12" s="13"/>
    </row>
    <row r="13" spans="1:10">
      <c r="A13" s="11"/>
      <c r="B13" s="12"/>
      <c r="C13" s="1225"/>
      <c r="D13" s="1226"/>
      <c r="E13" s="1226"/>
      <c r="F13" s="1226"/>
      <c r="G13" s="1226"/>
      <c r="H13" s="1227"/>
      <c r="I13" s="12"/>
      <c r="J13" s="13"/>
    </row>
    <row r="14" spans="1:10">
      <c r="A14" s="11"/>
      <c r="B14" s="12"/>
      <c r="C14" s="1225"/>
      <c r="D14" s="1226"/>
      <c r="E14" s="1226"/>
      <c r="F14" s="1226"/>
      <c r="G14" s="1226"/>
      <c r="H14" s="1227"/>
      <c r="I14" s="12"/>
      <c r="J14" s="13"/>
    </row>
    <row r="15" spans="1:10">
      <c r="A15" s="11"/>
      <c r="B15" s="12"/>
      <c r="C15" s="1225"/>
      <c r="D15" s="1226"/>
      <c r="E15" s="1226"/>
      <c r="F15" s="1226"/>
      <c r="G15" s="1226"/>
      <c r="H15" s="1227"/>
      <c r="I15" s="12"/>
      <c r="J15" s="13"/>
    </row>
    <row r="16" spans="1:10" ht="17.25" thickBot="1">
      <c r="A16" s="11"/>
      <c r="B16" s="12"/>
      <c r="C16" s="1228"/>
      <c r="D16" s="1229"/>
      <c r="E16" s="1229"/>
      <c r="F16" s="1229"/>
      <c r="G16" s="1229"/>
      <c r="H16" s="1230"/>
      <c r="I16" s="12"/>
      <c r="J16" s="13"/>
    </row>
    <row r="17" spans="1:10">
      <c r="A17" s="11"/>
      <c r="B17" s="12"/>
      <c r="C17" s="12"/>
      <c r="D17" s="12"/>
      <c r="E17" s="12"/>
      <c r="F17" s="12"/>
      <c r="G17" s="12"/>
      <c r="H17" s="12"/>
      <c r="I17" s="12"/>
      <c r="J17" s="13"/>
    </row>
    <row r="18" spans="1:10">
      <c r="A18" s="11"/>
      <c r="B18" s="12"/>
      <c r="C18" s="19" t="s">
        <v>371</v>
      </c>
      <c r="D18" s="12"/>
      <c r="E18" s="12"/>
      <c r="F18" s="12"/>
      <c r="G18" s="12"/>
      <c r="H18" s="12"/>
      <c r="I18" s="12"/>
      <c r="J18" s="13"/>
    </row>
    <row r="19" spans="1:10" ht="9.75" customHeight="1" thickBot="1">
      <c r="A19" s="11"/>
      <c r="B19" s="12"/>
      <c r="C19" s="19"/>
      <c r="D19" s="12"/>
      <c r="E19" s="12"/>
      <c r="F19" s="12"/>
      <c r="G19" s="12"/>
      <c r="H19" s="12"/>
      <c r="I19" s="12"/>
      <c r="J19" s="13"/>
    </row>
    <row r="20" spans="1:10">
      <c r="A20" s="11"/>
      <c r="B20" s="12"/>
      <c r="C20" s="20" t="s">
        <v>372</v>
      </c>
      <c r="D20" s="21"/>
      <c r="E20" s="21"/>
      <c r="F20" s="21"/>
      <c r="G20" s="21"/>
      <c r="H20" s="22"/>
      <c r="I20" s="12"/>
      <c r="J20" s="13"/>
    </row>
    <row r="21" spans="1:10">
      <c r="A21" s="11"/>
      <c r="B21" s="12"/>
      <c r="C21" s="23" t="s">
        <v>373</v>
      </c>
      <c r="D21" s="24"/>
      <c r="E21" s="24"/>
      <c r="F21" s="24"/>
      <c r="G21" s="24"/>
      <c r="H21" s="25"/>
      <c r="I21" s="12"/>
      <c r="J21" s="13"/>
    </row>
    <row r="22" spans="1:10">
      <c r="A22" s="11"/>
      <c r="B22" s="12"/>
      <c r="C22" s="23" t="s">
        <v>374</v>
      </c>
      <c r="D22" s="24"/>
      <c r="E22" s="24"/>
      <c r="F22" s="24"/>
      <c r="G22" s="24"/>
      <c r="H22" s="25"/>
      <c r="I22" s="12"/>
      <c r="J22" s="13"/>
    </row>
    <row r="23" spans="1:10" ht="17.25" thickBot="1">
      <c r="A23" s="11"/>
      <c r="B23" s="12"/>
      <c r="C23" s="26" t="s">
        <v>375</v>
      </c>
      <c r="D23" s="27"/>
      <c r="E23" s="27"/>
      <c r="F23" s="27"/>
      <c r="G23" s="27"/>
      <c r="H23" s="28"/>
      <c r="I23" s="12"/>
      <c r="J23" s="13"/>
    </row>
    <row r="24" spans="1:10">
      <c r="A24" s="11"/>
      <c r="B24" s="12"/>
      <c r="C24" s="12"/>
      <c r="D24" s="12"/>
      <c r="E24" s="12"/>
      <c r="F24" s="12"/>
      <c r="G24" s="12"/>
      <c r="H24" s="12"/>
      <c r="I24" s="12"/>
      <c r="J24" s="13"/>
    </row>
    <row r="25" spans="1:10">
      <c r="A25" s="29" t="s">
        <v>376</v>
      </c>
      <c r="B25" s="12" t="s">
        <v>377</v>
      </c>
      <c r="C25" s="12"/>
      <c r="D25" s="12"/>
      <c r="E25" s="12"/>
      <c r="F25" s="12"/>
      <c r="G25" s="12"/>
      <c r="H25" s="12"/>
      <c r="I25" s="12"/>
      <c r="J25" s="13"/>
    </row>
    <row r="26" spans="1:10">
      <c r="A26" s="29" t="s">
        <v>378</v>
      </c>
      <c r="B26" s="12" t="s">
        <v>379</v>
      </c>
      <c r="C26" s="12"/>
      <c r="D26" s="12"/>
      <c r="E26" s="12"/>
      <c r="F26" s="12"/>
      <c r="G26" s="12"/>
      <c r="H26" s="12"/>
      <c r="I26" s="12"/>
      <c r="J26" s="13"/>
    </row>
    <row r="27" spans="1:10">
      <c r="A27" s="29" t="s">
        <v>380</v>
      </c>
      <c r="B27" s="12" t="s">
        <v>381</v>
      </c>
      <c r="C27" s="12"/>
      <c r="D27" s="12"/>
      <c r="E27" s="12"/>
      <c r="F27" s="12"/>
      <c r="G27" s="12"/>
      <c r="H27" s="12"/>
      <c r="I27" s="12"/>
      <c r="J27" s="13"/>
    </row>
    <row r="28" spans="1:10">
      <c r="A28" s="29" t="s">
        <v>382</v>
      </c>
      <c r="B28" s="30" t="s">
        <v>383</v>
      </c>
      <c r="C28" s="12"/>
      <c r="D28" s="12"/>
      <c r="E28" s="12"/>
      <c r="F28" s="12"/>
      <c r="G28" s="12"/>
      <c r="H28" s="12"/>
      <c r="I28" s="12"/>
      <c r="J28" s="13"/>
    </row>
    <row r="29" spans="1:10">
      <c r="A29" s="29" t="s">
        <v>384</v>
      </c>
      <c r="B29" s="30" t="s">
        <v>385</v>
      </c>
      <c r="C29" s="12"/>
      <c r="D29" s="12"/>
      <c r="E29" s="12"/>
      <c r="F29" s="12"/>
      <c r="G29" s="12"/>
      <c r="H29" s="12"/>
      <c r="I29" s="12"/>
      <c r="J29" s="13"/>
    </row>
    <row r="30" spans="1:10">
      <c r="A30" s="29" t="s">
        <v>386</v>
      </c>
      <c r="B30" s="30" t="s">
        <v>387</v>
      </c>
      <c r="C30" s="12"/>
      <c r="D30" s="12"/>
      <c r="E30" s="12"/>
      <c r="F30" s="12"/>
      <c r="G30" s="12"/>
      <c r="H30" s="12"/>
      <c r="I30" s="12"/>
      <c r="J30" s="13"/>
    </row>
    <row r="31" spans="1:10">
      <c r="A31" s="29" t="s">
        <v>388</v>
      </c>
      <c r="B31" s="30" t="s">
        <v>389</v>
      </c>
      <c r="C31" s="12"/>
      <c r="D31" s="12"/>
      <c r="E31" s="12"/>
      <c r="F31" s="12"/>
      <c r="G31" s="12"/>
      <c r="H31" s="12"/>
      <c r="I31" s="12"/>
      <c r="J31" s="13"/>
    </row>
    <row r="32" spans="1:10">
      <c r="A32" s="29" t="s">
        <v>390</v>
      </c>
      <c r="B32" s="30" t="s">
        <v>391</v>
      </c>
      <c r="C32" s="12"/>
      <c r="D32" s="12"/>
      <c r="E32" s="12"/>
      <c r="F32" s="12"/>
      <c r="G32" s="12"/>
      <c r="H32" s="12"/>
      <c r="I32" s="12"/>
      <c r="J32" s="13"/>
    </row>
    <row r="33" spans="1:10">
      <c r="A33" s="29" t="s">
        <v>392</v>
      </c>
      <c r="B33" s="30" t="s">
        <v>393</v>
      </c>
      <c r="C33" s="12"/>
      <c r="D33" s="12"/>
      <c r="E33" s="12"/>
      <c r="F33" s="12"/>
      <c r="G33" s="12"/>
      <c r="H33" s="12"/>
      <c r="I33" s="12"/>
      <c r="J33" s="13"/>
    </row>
    <row r="34" spans="1:10">
      <c r="A34" s="29" t="s">
        <v>394</v>
      </c>
      <c r="B34" s="30" t="s">
        <v>395</v>
      </c>
      <c r="C34" s="12"/>
      <c r="D34" s="12"/>
      <c r="E34" s="12"/>
      <c r="F34" s="12"/>
      <c r="G34" s="12"/>
      <c r="H34" s="12"/>
      <c r="I34" s="12"/>
      <c r="J34" s="13"/>
    </row>
    <row r="35" spans="1:10">
      <c r="A35" s="29" t="s">
        <v>396</v>
      </c>
      <c r="B35" s="30" t="s">
        <v>397</v>
      </c>
      <c r="C35" s="12"/>
      <c r="D35" s="12"/>
      <c r="E35" s="12"/>
      <c r="F35" s="12"/>
      <c r="G35" s="12"/>
      <c r="H35" s="12"/>
      <c r="I35" s="12"/>
      <c r="J35" s="13"/>
    </row>
    <row r="36" spans="1:10">
      <c r="A36" s="29" t="s">
        <v>398</v>
      </c>
      <c r="B36" s="30" t="s">
        <v>399</v>
      </c>
      <c r="C36" s="12"/>
      <c r="D36" s="12"/>
      <c r="E36" s="12"/>
      <c r="F36" s="12"/>
      <c r="G36" s="12"/>
      <c r="H36" s="12"/>
      <c r="I36" s="12"/>
      <c r="J36" s="13"/>
    </row>
    <row r="37" spans="1:10">
      <c r="A37" s="29" t="s">
        <v>400</v>
      </c>
      <c r="B37" s="30" t="s">
        <v>401</v>
      </c>
      <c r="C37" s="12"/>
      <c r="D37" s="12"/>
      <c r="E37" s="12"/>
      <c r="F37" s="12"/>
      <c r="G37" s="12"/>
      <c r="H37" s="12"/>
      <c r="I37" s="12"/>
      <c r="J37" s="13"/>
    </row>
    <row r="38" spans="1:10">
      <c r="A38" s="29" t="s">
        <v>402</v>
      </c>
      <c r="B38" s="30" t="s">
        <v>403</v>
      </c>
      <c r="C38" s="12"/>
      <c r="D38" s="12"/>
      <c r="E38" s="12"/>
      <c r="F38" s="12"/>
      <c r="G38" s="12"/>
      <c r="H38" s="12"/>
      <c r="I38" s="12"/>
      <c r="J38" s="13"/>
    </row>
    <row r="39" spans="1:10">
      <c r="A39" s="29" t="s">
        <v>404</v>
      </c>
      <c r="B39" s="30" t="s">
        <v>405</v>
      </c>
      <c r="C39" s="12"/>
      <c r="D39" s="12"/>
      <c r="E39" s="12"/>
      <c r="F39" s="12"/>
      <c r="G39" s="12"/>
      <c r="H39" s="12"/>
      <c r="I39" s="12"/>
      <c r="J39" s="13"/>
    </row>
    <row r="40" spans="1:10">
      <c r="A40" s="29" t="s">
        <v>406</v>
      </c>
      <c r="B40" s="30" t="s">
        <v>407</v>
      </c>
      <c r="C40" s="12"/>
      <c r="D40" s="12"/>
      <c r="E40" s="12"/>
      <c r="F40" s="12"/>
      <c r="G40" s="12"/>
      <c r="H40" s="12"/>
      <c r="I40" s="12"/>
      <c r="J40" s="13"/>
    </row>
    <row r="41" spans="1:10">
      <c r="A41" s="29" t="s">
        <v>408</v>
      </c>
      <c r="B41" s="30" t="s">
        <v>409</v>
      </c>
      <c r="C41" s="12"/>
      <c r="D41" s="12"/>
      <c r="E41" s="12"/>
      <c r="F41" s="12"/>
      <c r="G41" s="12"/>
      <c r="H41" s="12"/>
      <c r="I41" s="12"/>
      <c r="J41" s="13"/>
    </row>
    <row r="42" spans="1:10">
      <c r="A42" s="11"/>
      <c r="B42" s="12"/>
      <c r="C42" s="12"/>
      <c r="D42" s="12"/>
      <c r="E42" s="12"/>
      <c r="F42" s="12"/>
      <c r="G42" s="12"/>
      <c r="H42" s="12"/>
      <c r="I42" s="12"/>
      <c r="J42" s="13"/>
    </row>
    <row r="43" spans="1:10">
      <c r="A43" s="11"/>
      <c r="B43" s="12"/>
      <c r="C43" s="12"/>
      <c r="D43" s="12"/>
      <c r="E43" s="12"/>
      <c r="F43" s="12"/>
      <c r="G43" s="12"/>
      <c r="H43" s="12"/>
      <c r="I43" s="12"/>
      <c r="J43" s="13"/>
    </row>
    <row r="44" spans="1:10">
      <c r="A44" s="11"/>
      <c r="B44" s="12"/>
      <c r="C44" s="12"/>
      <c r="D44" s="12"/>
      <c r="E44" s="12"/>
      <c r="F44" s="12"/>
      <c r="G44" s="12"/>
      <c r="H44" s="12"/>
      <c r="I44" s="12"/>
      <c r="J44" s="13"/>
    </row>
    <row r="45" spans="1:10">
      <c r="A45" s="11"/>
      <c r="B45" s="12"/>
      <c r="C45" s="12"/>
      <c r="D45" s="12"/>
      <c r="E45" s="12"/>
      <c r="F45" s="12"/>
      <c r="G45" s="12"/>
      <c r="H45" s="12"/>
      <c r="I45" s="12"/>
      <c r="J45" s="13"/>
    </row>
    <row r="46" spans="1:10">
      <c r="A46" s="11"/>
      <c r="B46" s="12"/>
      <c r="C46" s="12"/>
      <c r="D46" s="12"/>
      <c r="E46" s="12"/>
      <c r="F46" s="12"/>
      <c r="G46" s="12"/>
      <c r="H46" s="12"/>
      <c r="I46" s="12"/>
      <c r="J46" s="13"/>
    </row>
    <row r="47" spans="1:10">
      <c r="A47" s="11"/>
      <c r="B47" s="12"/>
      <c r="C47" s="12"/>
      <c r="D47" s="12"/>
      <c r="E47" s="12"/>
      <c r="F47" s="12"/>
      <c r="G47" s="12"/>
      <c r="H47" s="12"/>
      <c r="I47" s="12"/>
      <c r="J47" s="13"/>
    </row>
    <row r="48" spans="1:10">
      <c r="A48" s="11"/>
      <c r="B48" s="12"/>
      <c r="C48" s="12"/>
      <c r="D48" s="12"/>
      <c r="E48" s="12"/>
      <c r="F48" s="12"/>
      <c r="G48" s="12"/>
      <c r="H48" s="12"/>
      <c r="I48" s="19"/>
      <c r="J48" s="13"/>
    </row>
    <row r="49" spans="1:10" ht="17.25" thickBot="1">
      <c r="A49" s="16"/>
      <c r="B49" s="1"/>
      <c r="C49" s="1"/>
      <c r="D49" s="1"/>
      <c r="E49" s="1"/>
      <c r="F49" s="1"/>
      <c r="G49" s="1"/>
      <c r="H49" s="1"/>
      <c r="I49" s="1"/>
      <c r="J49" s="2"/>
    </row>
  </sheetData>
  <mergeCells count="5">
    <mergeCell ref="C10:H16"/>
    <mergeCell ref="A1:J1"/>
    <mergeCell ref="A2:J2"/>
    <mergeCell ref="A3:J3"/>
    <mergeCell ref="A4:H4"/>
  </mergeCells>
  <pageMargins left="0.43307086614173229" right="0.35433070866141736" top="0.47244094488188981" bottom="0.62992125984251968" header="0.31496062992125984" footer="0.31496062992125984"/>
  <pageSetup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56"/>
  <sheetViews>
    <sheetView view="pageBreakPreview" topLeftCell="A31" zoomScaleSheetLayoutView="100" workbookViewId="0">
      <selection activeCell="F36" sqref="F36:G39"/>
    </sheetView>
  </sheetViews>
  <sheetFormatPr baseColWidth="10" defaultColWidth="11.28515625" defaultRowHeight="16.5"/>
  <cols>
    <col min="1" max="1" width="1.140625" style="233" customWidth="1"/>
    <col min="2" max="2" width="31.7109375" style="233" customWidth="1"/>
    <col min="3" max="4" width="14.28515625" style="120" customWidth="1"/>
    <col min="5" max="5" width="13.140625" style="120" customWidth="1"/>
    <col min="6" max="6" width="14" style="120" customWidth="1"/>
    <col min="7" max="7" width="15" style="120" customWidth="1"/>
    <col min="8" max="8" width="14.28515625" style="120" customWidth="1"/>
    <col min="9" max="16384" width="11.28515625" style="120"/>
  </cols>
  <sheetData>
    <row r="1" spans="1:8">
      <c r="A1" s="1171" t="str">
        <f>'CPCA-I-01'!A1:G1</f>
        <v>Universidad Tecnológica de Guaymas</v>
      </c>
      <c r="B1" s="1171"/>
      <c r="C1" s="1171"/>
      <c r="D1" s="1171"/>
      <c r="E1" s="1171"/>
      <c r="F1" s="1171"/>
      <c r="G1" s="1171"/>
      <c r="H1" s="1171"/>
    </row>
    <row r="2" spans="1:8" s="162" customFormat="1" ht="15.75">
      <c r="A2" s="1171" t="s">
        <v>11</v>
      </c>
      <c r="B2" s="1171"/>
      <c r="C2" s="1171"/>
      <c r="D2" s="1171"/>
      <c r="E2" s="1171"/>
      <c r="F2" s="1171"/>
      <c r="G2" s="1171"/>
      <c r="H2" s="1171"/>
    </row>
    <row r="3" spans="1:8" s="162" customFormat="1">
      <c r="A3" s="1172" t="str">
        <f>'CPCA-I-03'!A3:D3</f>
        <v>Del 01 de enero al 31 de diciembre de 2021</v>
      </c>
      <c r="B3" s="1172"/>
      <c r="C3" s="1172"/>
      <c r="D3" s="1172"/>
      <c r="E3" s="1172"/>
      <c r="F3" s="1172"/>
      <c r="G3" s="1172"/>
      <c r="H3" s="1172"/>
    </row>
    <row r="4" spans="1:8" s="164" customFormat="1" ht="17.25" thickBot="1">
      <c r="A4" s="163"/>
      <c r="B4" s="163"/>
      <c r="C4" s="1185"/>
      <c r="D4" s="1185"/>
      <c r="E4" s="1185"/>
      <c r="F4" s="1185"/>
      <c r="G4" s="529"/>
      <c r="H4" s="51"/>
    </row>
    <row r="5" spans="1:8" s="204" customFormat="1" ht="17.25" thickBot="1">
      <c r="A5" s="1235" t="s">
        <v>931</v>
      </c>
      <c r="B5" s="1236"/>
      <c r="C5" s="1232" t="s">
        <v>429</v>
      </c>
      <c r="D5" s="1233"/>
      <c r="E5" s="1233"/>
      <c r="F5" s="1233"/>
      <c r="G5" s="1234"/>
      <c r="H5" s="816"/>
    </row>
    <row r="6" spans="1:8" s="204" customFormat="1" ht="39" thickBot="1">
      <c r="A6" s="1237"/>
      <c r="B6" s="1238"/>
      <c r="C6" s="878" t="s">
        <v>932</v>
      </c>
      <c r="D6" s="878" t="s">
        <v>410</v>
      </c>
      <c r="E6" s="878" t="s">
        <v>433</v>
      </c>
      <c r="F6" s="879" t="s">
        <v>759</v>
      </c>
      <c r="G6" s="879" t="s">
        <v>933</v>
      </c>
      <c r="H6" s="880" t="s">
        <v>411</v>
      </c>
    </row>
    <row r="7" spans="1:8" s="204" customFormat="1" ht="17.25" thickBot="1">
      <c r="A7" s="1239"/>
      <c r="B7" s="1240"/>
      <c r="C7" s="218" t="s">
        <v>412</v>
      </c>
      <c r="D7" s="218" t="s">
        <v>413</v>
      </c>
      <c r="E7" s="218" t="s">
        <v>414</v>
      </c>
      <c r="F7" s="817" t="s">
        <v>415</v>
      </c>
      <c r="G7" s="817" t="s">
        <v>416</v>
      </c>
      <c r="H7" s="218" t="s">
        <v>417</v>
      </c>
    </row>
    <row r="8" spans="1:8" s="204" customFormat="1" ht="8.25" customHeight="1">
      <c r="A8" s="208"/>
      <c r="B8" s="813"/>
      <c r="C8" s="818"/>
      <c r="D8" s="818"/>
      <c r="E8" s="819"/>
      <c r="F8" s="818"/>
      <c r="G8" s="818"/>
      <c r="H8" s="819"/>
    </row>
    <row r="9" spans="1:8" ht="17.100000000000001" customHeight="1">
      <c r="A9" s="209"/>
      <c r="B9" s="814" t="s">
        <v>198</v>
      </c>
      <c r="C9" s="820"/>
      <c r="D9" s="820"/>
      <c r="E9" s="821">
        <f>C9+D9</f>
        <v>0</v>
      </c>
      <c r="F9" s="820"/>
      <c r="G9" s="820"/>
      <c r="H9" s="821">
        <f>G9-C9</f>
        <v>0</v>
      </c>
    </row>
    <row r="10" spans="1:8" ht="17.100000000000001" customHeight="1">
      <c r="A10" s="209"/>
      <c r="B10" s="814" t="s">
        <v>199</v>
      </c>
      <c r="C10" s="820">
        <v>0</v>
      </c>
      <c r="D10" s="820">
        <v>0</v>
      </c>
      <c r="E10" s="821">
        <f t="shared" ref="E10:E18" si="0">C10+D10</f>
        <v>0</v>
      </c>
      <c r="F10" s="820">
        <v>0</v>
      </c>
      <c r="G10" s="820">
        <v>0</v>
      </c>
      <c r="H10" s="821">
        <f t="shared" ref="H10:H19" si="1">G10-C10</f>
        <v>0</v>
      </c>
    </row>
    <row r="11" spans="1:8" ht="17.100000000000001" customHeight="1">
      <c r="A11" s="209"/>
      <c r="B11" s="814" t="s">
        <v>418</v>
      </c>
      <c r="C11" s="820">
        <v>0</v>
      </c>
      <c r="D11" s="820"/>
      <c r="E11" s="821">
        <f t="shared" si="0"/>
        <v>0</v>
      </c>
      <c r="F11" s="820"/>
      <c r="G11" s="820"/>
      <c r="H11" s="821">
        <f t="shared" si="1"/>
        <v>0</v>
      </c>
    </row>
    <row r="12" spans="1:8" ht="17.100000000000001" customHeight="1">
      <c r="A12" s="209"/>
      <c r="B12" s="814" t="s">
        <v>201</v>
      </c>
      <c r="C12" s="820">
        <v>0</v>
      </c>
      <c r="D12" s="820"/>
      <c r="E12" s="821">
        <f t="shared" si="0"/>
        <v>0</v>
      </c>
      <c r="F12" s="820"/>
      <c r="G12" s="820"/>
      <c r="H12" s="821">
        <f t="shared" si="1"/>
        <v>0</v>
      </c>
    </row>
    <row r="13" spans="1:8" ht="17.100000000000001" customHeight="1">
      <c r="A13" s="209"/>
      <c r="B13" s="814" t="s">
        <v>419</v>
      </c>
      <c r="C13" s="820">
        <v>0</v>
      </c>
      <c r="D13" s="820">
        <v>13838</v>
      </c>
      <c r="E13" s="821">
        <f t="shared" si="0"/>
        <v>13838</v>
      </c>
      <c r="F13" s="820">
        <v>13838</v>
      </c>
      <c r="G13" s="822">
        <v>13838</v>
      </c>
      <c r="H13" s="821">
        <f t="shared" si="1"/>
        <v>13838</v>
      </c>
    </row>
    <row r="14" spans="1:8" ht="17.100000000000001" customHeight="1">
      <c r="A14" s="209"/>
      <c r="B14" s="814" t="s">
        <v>420</v>
      </c>
      <c r="C14" s="820">
        <v>0</v>
      </c>
      <c r="D14" s="820"/>
      <c r="E14" s="821">
        <f t="shared" si="0"/>
        <v>0</v>
      </c>
      <c r="F14" s="820"/>
      <c r="G14" s="820"/>
      <c r="H14" s="821">
        <f t="shared" si="1"/>
        <v>0</v>
      </c>
    </row>
    <row r="15" spans="1:8" ht="29.25" customHeight="1">
      <c r="A15" s="209"/>
      <c r="B15" s="814" t="s">
        <v>934</v>
      </c>
      <c r="C15" s="820">
        <v>4224810</v>
      </c>
      <c r="D15" s="820"/>
      <c r="E15" s="821">
        <f t="shared" si="0"/>
        <v>4224810</v>
      </c>
      <c r="F15" s="820">
        <v>1971279</v>
      </c>
      <c r="G15" s="820">
        <v>1971279</v>
      </c>
      <c r="H15" s="821">
        <f t="shared" si="1"/>
        <v>-2253531</v>
      </c>
    </row>
    <row r="16" spans="1:8" ht="55.5" customHeight="1">
      <c r="A16" s="209"/>
      <c r="B16" s="814" t="s">
        <v>935</v>
      </c>
      <c r="C16" s="820"/>
      <c r="D16" s="820"/>
      <c r="E16" s="821">
        <f t="shared" si="0"/>
        <v>0</v>
      </c>
      <c r="F16" s="820"/>
      <c r="G16" s="820"/>
      <c r="H16" s="821">
        <f t="shared" si="1"/>
        <v>0</v>
      </c>
    </row>
    <row r="17" spans="1:8" ht="25.5">
      <c r="A17" s="209"/>
      <c r="B17" s="814" t="s">
        <v>939</v>
      </c>
      <c r="C17" s="820">
        <v>35099067</v>
      </c>
      <c r="D17" s="820">
        <v>-5260354</v>
      </c>
      <c r="E17" s="821">
        <f t="shared" si="0"/>
        <v>29838713</v>
      </c>
      <c r="F17" s="820">
        <v>25727200</v>
      </c>
      <c r="G17" s="820">
        <v>25727200</v>
      </c>
      <c r="H17" s="821">
        <f t="shared" si="1"/>
        <v>-9371867</v>
      </c>
    </row>
    <row r="18" spans="1:8" ht="17.100000000000001" customHeight="1" thickBot="1">
      <c r="A18" s="210"/>
      <c r="B18" s="815" t="s">
        <v>421</v>
      </c>
      <c r="C18" s="823"/>
      <c r="D18" s="823"/>
      <c r="E18" s="824">
        <f t="shared" si="0"/>
        <v>0</v>
      </c>
      <c r="F18" s="823"/>
      <c r="G18" s="823"/>
      <c r="H18" s="824">
        <f t="shared" si="1"/>
        <v>0</v>
      </c>
    </row>
    <row r="19" spans="1:8" s="234" customFormat="1" ht="28.5" customHeight="1" thickBot="1">
      <c r="A19" s="1252" t="s">
        <v>249</v>
      </c>
      <c r="B19" s="1253"/>
      <c r="C19" s="825">
        <f>C9+C10+C11+C12+C13+C14+C15+C16+C17+C18</f>
        <v>39323877</v>
      </c>
      <c r="D19" s="825">
        <f>D9+D10+D11+D12+D13+D14+D15+D16+D17+D18</f>
        <v>-5246516</v>
      </c>
      <c r="E19" s="825">
        <f>E9+E10+E11+E12+E13+E14+E15+E16+E17+E18</f>
        <v>34077361</v>
      </c>
      <c r="F19" s="825">
        <f>F9+F10+F11+F12+F13+F14+F15+F16+F17+F18</f>
        <v>27712317</v>
      </c>
      <c r="G19" s="825">
        <f>G9+G10+G11+G12+G13+G14+G15+G16+G17+G18</f>
        <v>27712317</v>
      </c>
      <c r="H19" s="825">
        <f t="shared" si="1"/>
        <v>-11611560</v>
      </c>
    </row>
    <row r="20" spans="1:8" ht="22.5" customHeight="1" thickBot="1">
      <c r="A20" s="211"/>
      <c r="B20" s="211"/>
      <c r="C20" s="212"/>
      <c r="D20" s="212"/>
      <c r="E20" s="212"/>
      <c r="F20" s="213"/>
      <c r="G20" s="802" t="s">
        <v>936</v>
      </c>
      <c r="H20" s="803" t="str">
        <f>IF(($G$19-$C$19)&lt;=0,"",$G$19-$C$19)</f>
        <v/>
      </c>
    </row>
    <row r="21" spans="1:8" ht="10.5" customHeight="1" thickBot="1">
      <c r="A21" s="214"/>
      <c r="B21" s="214"/>
      <c r="C21" s="215"/>
      <c r="D21" s="215"/>
      <c r="E21" s="215"/>
      <c r="F21" s="216"/>
      <c r="G21" s="217"/>
      <c r="H21" s="213"/>
    </row>
    <row r="22" spans="1:8" s="204" customFormat="1" ht="17.25" thickBot="1">
      <c r="A22" s="1246" t="s">
        <v>937</v>
      </c>
      <c r="B22" s="1247"/>
      <c r="C22" s="1232" t="s">
        <v>429</v>
      </c>
      <c r="D22" s="1233"/>
      <c r="E22" s="1233"/>
      <c r="F22" s="1233"/>
      <c r="G22" s="1234"/>
      <c r="H22" s="816"/>
    </row>
    <row r="23" spans="1:8" s="204" customFormat="1" ht="39" thickBot="1">
      <c r="A23" s="1248"/>
      <c r="B23" s="1249"/>
      <c r="C23" s="878" t="s">
        <v>932</v>
      </c>
      <c r="D23" s="878" t="s">
        <v>410</v>
      </c>
      <c r="E23" s="878" t="s">
        <v>433</v>
      </c>
      <c r="F23" s="879" t="s">
        <v>759</v>
      </c>
      <c r="G23" s="879" t="s">
        <v>933</v>
      </c>
      <c r="H23" s="880" t="s">
        <v>411</v>
      </c>
    </row>
    <row r="24" spans="1:8" s="204" customFormat="1" ht="17.25" thickBot="1">
      <c r="A24" s="1250"/>
      <c r="B24" s="1251"/>
      <c r="C24" s="218" t="s">
        <v>412</v>
      </c>
      <c r="D24" s="218" t="s">
        <v>413</v>
      </c>
      <c r="E24" s="218" t="s">
        <v>414</v>
      </c>
      <c r="F24" s="817" t="s">
        <v>415</v>
      </c>
      <c r="G24" s="817" t="s">
        <v>416</v>
      </c>
      <c r="H24" s="218" t="s">
        <v>417</v>
      </c>
    </row>
    <row r="25" spans="1:8" s="219" customFormat="1" ht="48" customHeight="1">
      <c r="A25" s="1256" t="s">
        <v>938</v>
      </c>
      <c r="B25" s="1257"/>
      <c r="C25" s="477">
        <f t="shared" ref="C25:H25" si="2">SUM(C26,C27,C28,C29,C30,C31,C32,C33)</f>
        <v>0</v>
      </c>
      <c r="D25" s="477">
        <f t="shared" si="2"/>
        <v>0</v>
      </c>
      <c r="E25" s="477">
        <f t="shared" si="2"/>
        <v>0</v>
      </c>
      <c r="F25" s="477">
        <f t="shared" si="2"/>
        <v>0</v>
      </c>
      <c r="G25" s="477">
        <f t="shared" si="2"/>
        <v>0</v>
      </c>
      <c r="H25" s="477">
        <f t="shared" si="2"/>
        <v>0</v>
      </c>
    </row>
    <row r="26" spans="1:8" s="219" customFormat="1" ht="17.100000000000001" customHeight="1">
      <c r="A26" s="220" t="s">
        <v>422</v>
      </c>
      <c r="B26" s="221"/>
      <c r="C26" s="478">
        <v>0</v>
      </c>
      <c r="D26" s="478">
        <v>0</v>
      </c>
      <c r="E26" s="479">
        <f>C26+D26</f>
        <v>0</v>
      </c>
      <c r="F26" s="478">
        <v>0</v>
      </c>
      <c r="G26" s="478">
        <v>0</v>
      </c>
      <c r="H26" s="480">
        <f>G26-C26</f>
        <v>0</v>
      </c>
    </row>
    <row r="27" spans="1:8" s="219" customFormat="1" ht="17.100000000000001" customHeight="1">
      <c r="A27" s="220"/>
      <c r="B27" s="225" t="s">
        <v>199</v>
      </c>
      <c r="C27" s="478"/>
      <c r="D27" s="478"/>
      <c r="E27" s="479"/>
      <c r="F27" s="478"/>
      <c r="G27" s="478"/>
      <c r="H27" s="480"/>
    </row>
    <row r="28" spans="1:8" s="219" customFormat="1" ht="17.100000000000001" customHeight="1">
      <c r="A28" s="220" t="s">
        <v>418</v>
      </c>
      <c r="B28" s="221"/>
      <c r="C28" s="478"/>
      <c r="D28" s="478"/>
      <c r="E28" s="479">
        <f t="shared" ref="E28:E42" si="3">C28+D28</f>
        <v>0</v>
      </c>
      <c r="F28" s="478"/>
      <c r="G28" s="478"/>
      <c r="H28" s="480">
        <f t="shared" ref="H28:H42" si="4">G28-C28</f>
        <v>0</v>
      </c>
    </row>
    <row r="29" spans="1:8" s="219" customFormat="1">
      <c r="A29" s="1254" t="s">
        <v>201</v>
      </c>
      <c r="B29" s="1255"/>
      <c r="C29" s="478"/>
      <c r="D29" s="478"/>
      <c r="E29" s="479">
        <f t="shared" si="3"/>
        <v>0</v>
      </c>
      <c r="F29" s="478"/>
      <c r="G29" s="478"/>
      <c r="H29" s="480">
        <f t="shared" si="4"/>
        <v>0</v>
      </c>
    </row>
    <row r="30" spans="1:8" s="219" customFormat="1" ht="17.100000000000001" customHeight="1">
      <c r="A30" s="1254" t="s">
        <v>950</v>
      </c>
      <c r="B30" s="1255"/>
      <c r="C30" s="478"/>
      <c r="D30" s="478"/>
      <c r="E30" s="479">
        <f t="shared" si="3"/>
        <v>0</v>
      </c>
      <c r="F30" s="478"/>
      <c r="G30" s="478"/>
      <c r="H30" s="480">
        <f t="shared" si="4"/>
        <v>0</v>
      </c>
    </row>
    <row r="31" spans="1:8" ht="17.100000000000001" customHeight="1">
      <c r="A31" s="1254" t="s">
        <v>951</v>
      </c>
      <c r="B31" s="1255" t="s">
        <v>423</v>
      </c>
      <c r="C31" s="481"/>
      <c r="D31" s="481"/>
      <c r="E31" s="479">
        <f t="shared" si="3"/>
        <v>0</v>
      </c>
      <c r="F31" s="481"/>
      <c r="G31" s="481"/>
      <c r="H31" s="480">
        <f t="shared" si="4"/>
        <v>0</v>
      </c>
    </row>
    <row r="32" spans="1:8" s="219" customFormat="1" ht="51" customHeight="1">
      <c r="A32" s="881"/>
      <c r="B32" s="882" t="s">
        <v>935</v>
      </c>
      <c r="C32" s="478"/>
      <c r="D32" s="478"/>
      <c r="E32" s="479">
        <f t="shared" si="3"/>
        <v>0</v>
      </c>
      <c r="F32" s="478"/>
      <c r="G32" s="478"/>
      <c r="H32" s="480">
        <f t="shared" si="4"/>
        <v>0</v>
      </c>
    </row>
    <row r="33" spans="1:8" s="219" customFormat="1" ht="27.75" customHeight="1">
      <c r="A33" s="1254" t="s">
        <v>939</v>
      </c>
      <c r="B33" s="1255"/>
      <c r="C33" s="478"/>
      <c r="D33" s="478"/>
      <c r="E33" s="479">
        <f t="shared" si="3"/>
        <v>0</v>
      </c>
      <c r="F33" s="478"/>
      <c r="G33" s="478"/>
      <c r="H33" s="480">
        <f t="shared" si="4"/>
        <v>0</v>
      </c>
    </row>
    <row r="34" spans="1:8" s="219" customFormat="1" ht="8.25" customHeight="1">
      <c r="A34" s="222"/>
      <c r="B34" s="223"/>
      <c r="C34" s="478"/>
      <c r="D34" s="478"/>
      <c r="E34" s="479"/>
      <c r="F34" s="478"/>
      <c r="G34" s="478"/>
      <c r="H34" s="480"/>
    </row>
    <row r="35" spans="1:8" s="219" customFormat="1" ht="66.75" customHeight="1">
      <c r="A35" s="1244" t="s">
        <v>940</v>
      </c>
      <c r="B35" s="1245"/>
      <c r="C35" s="477">
        <f t="shared" ref="C35:H35" si="5">SUM(C36:C39)</f>
        <v>39323877</v>
      </c>
      <c r="D35" s="477">
        <f t="shared" si="5"/>
        <v>-5246516</v>
      </c>
      <c r="E35" s="477">
        <f t="shared" si="5"/>
        <v>34077361</v>
      </c>
      <c r="F35" s="477">
        <f t="shared" si="5"/>
        <v>27712317</v>
      </c>
      <c r="G35" s="477">
        <f t="shared" si="5"/>
        <v>27712317</v>
      </c>
      <c r="H35" s="477">
        <f t="shared" si="5"/>
        <v>-11611560</v>
      </c>
    </row>
    <row r="36" spans="1:8" s="219" customFormat="1" ht="17.100000000000001" customHeight="1">
      <c r="A36" s="224"/>
      <c r="B36" s="225" t="s">
        <v>199</v>
      </c>
      <c r="C36" s="478">
        <v>0</v>
      </c>
      <c r="D36" s="478"/>
      <c r="E36" s="479">
        <f t="shared" si="3"/>
        <v>0</v>
      </c>
      <c r="F36" s="478"/>
      <c r="G36" s="478"/>
      <c r="H36" s="480">
        <f t="shared" si="4"/>
        <v>0</v>
      </c>
    </row>
    <row r="37" spans="1:8" s="219" customFormat="1" ht="17.100000000000001" customHeight="1">
      <c r="A37" s="224"/>
      <c r="B37" s="225" t="s">
        <v>950</v>
      </c>
      <c r="C37" s="478">
        <v>0</v>
      </c>
      <c r="D37" s="478">
        <v>13838</v>
      </c>
      <c r="E37" s="479">
        <f t="shared" ref="E37" si="6">C37+D37</f>
        <v>13838</v>
      </c>
      <c r="F37" s="478">
        <v>13838</v>
      </c>
      <c r="G37" s="478">
        <v>13838</v>
      </c>
      <c r="H37" s="480">
        <f t="shared" ref="H37" si="7">G37-C37</f>
        <v>13838</v>
      </c>
    </row>
    <row r="38" spans="1:8" s="219" customFormat="1" ht="30.75" customHeight="1">
      <c r="A38" s="224"/>
      <c r="B38" s="883" t="s">
        <v>952</v>
      </c>
      <c r="C38" s="478">
        <v>4224810</v>
      </c>
      <c r="D38" s="478"/>
      <c r="E38" s="479">
        <f t="shared" ref="E38" si="8">C38+D38</f>
        <v>4224810</v>
      </c>
      <c r="F38" s="478">
        <v>1971279</v>
      </c>
      <c r="G38" s="478">
        <v>1971279</v>
      </c>
      <c r="H38" s="480">
        <f t="shared" ref="H38" si="9">G38-C38</f>
        <v>-2253531</v>
      </c>
    </row>
    <row r="39" spans="1:8" s="219" customFormat="1" ht="29.25" customHeight="1">
      <c r="A39" s="224"/>
      <c r="B39" s="226" t="s">
        <v>939</v>
      </c>
      <c r="C39" s="478">
        <v>35099067</v>
      </c>
      <c r="D39" s="478">
        <v>-5260354</v>
      </c>
      <c r="E39" s="479">
        <f t="shared" si="3"/>
        <v>29838713</v>
      </c>
      <c r="F39" s="478">
        <v>25727200</v>
      </c>
      <c r="G39" s="478">
        <v>25727200</v>
      </c>
      <c r="H39" s="480">
        <f t="shared" si="4"/>
        <v>-9371867</v>
      </c>
    </row>
    <row r="40" spans="1:8" s="219" customFormat="1" ht="6" customHeight="1">
      <c r="A40" s="224"/>
      <c r="B40" s="225"/>
      <c r="C40" s="478"/>
      <c r="D40" s="478"/>
      <c r="E40" s="479"/>
      <c r="F40" s="478"/>
      <c r="G40" s="478"/>
      <c r="H40" s="480"/>
    </row>
    <row r="41" spans="1:8" s="219" customFormat="1" ht="17.100000000000001" customHeight="1">
      <c r="A41" s="222" t="s">
        <v>425</v>
      </c>
      <c r="B41" s="223"/>
      <c r="C41" s="477">
        <f t="shared" ref="C41:H41" si="10">C42</f>
        <v>0</v>
      </c>
      <c r="D41" s="477">
        <f t="shared" si="10"/>
        <v>0</v>
      </c>
      <c r="E41" s="477">
        <f t="shared" si="10"/>
        <v>0</v>
      </c>
      <c r="F41" s="477">
        <f t="shared" si="10"/>
        <v>0</v>
      </c>
      <c r="G41" s="477">
        <f t="shared" si="10"/>
        <v>0</v>
      </c>
      <c r="H41" s="477">
        <f t="shared" si="10"/>
        <v>0</v>
      </c>
    </row>
    <row r="42" spans="1:8" s="219" customFormat="1" ht="17.100000000000001" customHeight="1">
      <c r="A42" s="222"/>
      <c r="B42" s="227" t="s">
        <v>421</v>
      </c>
      <c r="C42" s="478">
        <v>0</v>
      </c>
      <c r="D42" s="478"/>
      <c r="E42" s="479">
        <f t="shared" si="3"/>
        <v>0</v>
      </c>
      <c r="F42" s="478"/>
      <c r="G42" s="478"/>
      <c r="H42" s="480">
        <f t="shared" si="4"/>
        <v>0</v>
      </c>
    </row>
    <row r="43" spans="1:8" s="219" customFormat="1" ht="12.75" customHeight="1" thickBot="1">
      <c r="A43" s="228"/>
      <c r="B43" s="229"/>
      <c r="C43" s="482"/>
      <c r="D43" s="482"/>
      <c r="E43" s="483"/>
      <c r="F43" s="482"/>
      <c r="G43" s="482"/>
      <c r="H43" s="484"/>
    </row>
    <row r="44" spans="1:8" ht="21.75" customHeight="1" thickBot="1">
      <c r="A44" s="1242" t="s">
        <v>249</v>
      </c>
      <c r="B44" s="1243"/>
      <c r="C44" s="801">
        <f t="shared" ref="C44:H44" si="11">C25+C35+C41</f>
        <v>39323877</v>
      </c>
      <c r="D44" s="801">
        <f t="shared" si="11"/>
        <v>-5246516</v>
      </c>
      <c r="E44" s="801">
        <f t="shared" si="11"/>
        <v>34077361</v>
      </c>
      <c r="F44" s="801">
        <f t="shared" si="11"/>
        <v>27712317</v>
      </c>
      <c r="G44" s="801">
        <f t="shared" si="11"/>
        <v>27712317</v>
      </c>
      <c r="H44" s="801">
        <f t="shared" si="11"/>
        <v>-11611560</v>
      </c>
    </row>
    <row r="45" spans="1:8" ht="23.25" customHeight="1" thickBot="1">
      <c r="A45" s="211"/>
      <c r="B45" s="211"/>
      <c r="C45" s="230"/>
      <c r="D45" s="230"/>
      <c r="E45" s="230"/>
      <c r="F45" s="231"/>
      <c r="G45" s="804" t="s">
        <v>936</v>
      </c>
      <c r="H45" s="805" t="str">
        <f>IF(($G$44-$C$44)&lt;=0,"",$G$44-$C$44)</f>
        <v/>
      </c>
    </row>
    <row r="46" spans="1:8" ht="23.25" customHeight="1">
      <c r="A46" s="214"/>
      <c r="B46" s="214"/>
      <c r="C46" s="578"/>
      <c r="D46" s="578"/>
      <c r="E46" s="578"/>
      <c r="F46" s="579"/>
      <c r="G46" s="580"/>
      <c r="H46" s="580"/>
    </row>
    <row r="47" spans="1:8" ht="23.25" customHeight="1">
      <c r="A47" s="214"/>
      <c r="B47" s="214"/>
      <c r="C47" s="578"/>
      <c r="D47" s="578"/>
      <c r="E47" s="578"/>
      <c r="F47" s="579"/>
      <c r="G47" s="580"/>
      <c r="H47" s="580"/>
    </row>
    <row r="48" spans="1:8" s="891" customFormat="1" ht="15.75" customHeight="1">
      <c r="A48" s="887"/>
      <c r="B48" s="888" t="s">
        <v>959</v>
      </c>
      <c r="C48" s="889"/>
      <c r="D48" s="889"/>
      <c r="E48" s="889"/>
      <c r="F48" s="889"/>
      <c r="G48" s="890"/>
      <c r="H48" s="890"/>
    </row>
    <row r="49" spans="1:8" s="891" customFormat="1" ht="12.75" customHeight="1">
      <c r="A49" s="887"/>
      <c r="B49" s="888" t="s">
        <v>960</v>
      </c>
      <c r="C49" s="889"/>
      <c r="D49" s="889"/>
      <c r="E49" s="889"/>
      <c r="F49" s="889"/>
      <c r="G49" s="890"/>
      <c r="H49" s="890"/>
    </row>
    <row r="50" spans="1:8" s="891" customFormat="1" ht="26.25" customHeight="1">
      <c r="A50" s="887"/>
      <c r="B50" s="1241" t="s">
        <v>961</v>
      </c>
      <c r="C50" s="1241"/>
      <c r="D50" s="1241"/>
      <c r="E50" s="1241"/>
      <c r="F50" s="1241"/>
      <c r="G50" s="1241"/>
      <c r="H50" s="1241"/>
    </row>
    <row r="51" spans="1:8" ht="23.25" customHeight="1">
      <c r="A51" s="214"/>
      <c r="B51" s="214"/>
      <c r="C51" s="578"/>
      <c r="D51" s="578"/>
      <c r="E51" s="578"/>
      <c r="F51" s="579"/>
      <c r="G51" s="580"/>
      <c r="H51" s="580"/>
    </row>
    <row r="52" spans="1:8" ht="8.25" customHeight="1">
      <c r="A52" s="232"/>
      <c r="B52" s="120"/>
    </row>
    <row r="53" spans="1:8">
      <c r="A53" s="235"/>
      <c r="B53" s="120"/>
      <c r="H53" s="433"/>
    </row>
    <row r="54" spans="1:8">
      <c r="A54" s="236"/>
      <c r="B54" s="237" t="s">
        <v>426</v>
      </c>
      <c r="C54" s="238"/>
      <c r="D54" s="238"/>
      <c r="E54" s="238"/>
      <c r="F54" s="238"/>
      <c r="G54" s="238"/>
      <c r="H54" s="238"/>
    </row>
    <row r="55" spans="1:8">
      <c r="A55" s="236"/>
      <c r="B55" s="237" t="s">
        <v>427</v>
      </c>
      <c r="C55" s="238"/>
      <c r="D55" s="238"/>
      <c r="E55" s="238"/>
      <c r="F55" s="238"/>
      <c r="G55" s="238"/>
      <c r="H55" s="238"/>
    </row>
    <row r="56" spans="1:8">
      <c r="A56" s="236"/>
      <c r="B56" s="237"/>
      <c r="C56" s="238"/>
      <c r="D56" s="238"/>
      <c r="E56" s="238"/>
      <c r="F56" s="238"/>
      <c r="G56" s="238"/>
      <c r="H56" s="238"/>
    </row>
  </sheetData>
  <sheetProtection formatColumns="0" formatRows="0" insertHyperlinks="0"/>
  <mergeCells count="17">
    <mergeCell ref="B50:H50"/>
    <mergeCell ref="A44:B44"/>
    <mergeCell ref="A35:B35"/>
    <mergeCell ref="A22:B24"/>
    <mergeCell ref="A19:B19"/>
    <mergeCell ref="A29:B29"/>
    <mergeCell ref="A31:B31"/>
    <mergeCell ref="A33:B33"/>
    <mergeCell ref="C22:G22"/>
    <mergeCell ref="A25:B25"/>
    <mergeCell ref="A30:B30"/>
    <mergeCell ref="A1:H1"/>
    <mergeCell ref="A2:H2"/>
    <mergeCell ref="A3:H3"/>
    <mergeCell ref="C4:F4"/>
    <mergeCell ref="C5:G5"/>
    <mergeCell ref="A5:B7"/>
  </mergeCells>
  <printOptions horizontalCentered="1"/>
  <pageMargins left="0.39370078740157483" right="0.39370078740157483" top="0.39370078740157483" bottom="0" header="0.31496062992125984" footer="0.31496062992125984"/>
  <pageSetup scale="80" fitToHeight="2" orientation="landscape" r:id="rId1"/>
  <rowBreaks count="1" manualBreakCount="1">
    <brk id="21"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90"/>
  <sheetViews>
    <sheetView view="pageBreakPreview" topLeftCell="A61" zoomScale="130" zoomScaleNormal="120" zoomScaleSheetLayoutView="130" workbookViewId="0">
      <selection activeCell="G66" sqref="G66:H66"/>
    </sheetView>
  </sheetViews>
  <sheetFormatPr baseColWidth="10" defaultColWidth="11.42578125" defaultRowHeight="15"/>
  <cols>
    <col min="1" max="1" width="1.85546875" customWidth="1"/>
    <col min="2" max="2" width="0.85546875" customWidth="1"/>
    <col min="3" max="3" width="48.28515625" customWidth="1"/>
    <col min="5" max="5" width="12.85546875" customWidth="1"/>
  </cols>
  <sheetData>
    <row r="1" spans="1:9" ht="15.75">
      <c r="A1" s="1142" t="str">
        <f>'CPCA-I-01'!A1:G1</f>
        <v>Universidad Tecnológica de Guaymas</v>
      </c>
      <c r="B1" s="1142"/>
      <c r="C1" s="1142"/>
      <c r="D1" s="1142"/>
      <c r="E1" s="1142"/>
      <c r="F1" s="1142"/>
      <c r="G1" s="1142"/>
      <c r="H1" s="1142"/>
      <c r="I1" s="1142"/>
    </row>
    <row r="2" spans="1:9" ht="15.75" customHeight="1">
      <c r="A2" s="1139" t="s">
        <v>428</v>
      </c>
      <c r="B2" s="1139"/>
      <c r="C2" s="1139"/>
      <c r="D2" s="1139"/>
      <c r="E2" s="1139"/>
      <c r="F2" s="1139"/>
      <c r="G2" s="1139"/>
      <c r="H2" s="1139"/>
      <c r="I2" s="1139"/>
    </row>
    <row r="3" spans="1:9" ht="15.75" customHeight="1">
      <c r="A3" s="1258" t="str">
        <f>'CPCA-I-10'!A3:K3</f>
        <v>Del 01 de enero al 31 de diciembre de 2021</v>
      </c>
      <c r="B3" s="1258"/>
      <c r="C3" s="1258"/>
      <c r="D3" s="1258"/>
      <c r="E3" s="1258"/>
      <c r="F3" s="1258"/>
      <c r="G3" s="1258"/>
      <c r="H3" s="1258"/>
      <c r="I3" s="1258"/>
    </row>
    <row r="4" spans="1:9" ht="15.75" customHeight="1" thickBot="1">
      <c r="A4" s="1189"/>
      <c r="B4" s="1189"/>
      <c r="C4" s="1189"/>
      <c r="D4" s="1189"/>
      <c r="E4" s="1189"/>
      <c r="F4" s="1189"/>
      <c r="G4" s="1189"/>
      <c r="H4" s="1189"/>
      <c r="I4" s="1189"/>
    </row>
    <row r="5" spans="1:9" ht="15.75" thickBot="1">
      <c r="A5" s="1259"/>
      <c r="B5" s="1260"/>
      <c r="C5" s="1261"/>
      <c r="D5" s="1262" t="s">
        <v>429</v>
      </c>
      <c r="E5" s="1263"/>
      <c r="F5" s="1263"/>
      <c r="G5" s="1263"/>
      <c r="H5" s="1264"/>
      <c r="I5" s="1265" t="s">
        <v>430</v>
      </c>
    </row>
    <row r="6" spans="1:9">
      <c r="A6" s="1268" t="s">
        <v>246</v>
      </c>
      <c r="B6" s="1269"/>
      <c r="C6" s="1270"/>
      <c r="D6" s="1265" t="s">
        <v>431</v>
      </c>
      <c r="E6" s="1274" t="s">
        <v>432</v>
      </c>
      <c r="F6" s="1265" t="s">
        <v>433</v>
      </c>
      <c r="G6" s="1265" t="s">
        <v>434</v>
      </c>
      <c r="H6" s="1265" t="s">
        <v>435</v>
      </c>
      <c r="I6" s="1266"/>
    </row>
    <row r="7" spans="1:9" ht="15.75" thickBot="1">
      <c r="A7" s="1271" t="s">
        <v>436</v>
      </c>
      <c r="B7" s="1272"/>
      <c r="C7" s="1273"/>
      <c r="D7" s="1267"/>
      <c r="E7" s="1275"/>
      <c r="F7" s="1267"/>
      <c r="G7" s="1267"/>
      <c r="H7" s="1267"/>
      <c r="I7" s="1267"/>
    </row>
    <row r="8" spans="1:9">
      <c r="A8" s="1276"/>
      <c r="B8" s="1277"/>
      <c r="C8" s="1278"/>
      <c r="D8" s="762"/>
      <c r="E8" s="762"/>
      <c r="F8" s="762"/>
      <c r="G8" s="762"/>
      <c r="H8" s="762"/>
      <c r="I8" s="762"/>
    </row>
    <row r="9" spans="1:9">
      <c r="A9" s="1282" t="s">
        <v>437</v>
      </c>
      <c r="B9" s="1283"/>
      <c r="C9" s="1284"/>
      <c r="D9" s="661"/>
      <c r="E9" s="661"/>
      <c r="F9" s="661"/>
      <c r="G9" s="661"/>
      <c r="H9" s="661"/>
      <c r="I9" s="661"/>
    </row>
    <row r="10" spans="1:9">
      <c r="A10" s="777"/>
      <c r="B10" s="1279" t="s">
        <v>438</v>
      </c>
      <c r="C10" s="1280"/>
      <c r="D10" s="663">
        <v>0</v>
      </c>
      <c r="E10" s="663">
        <v>0</v>
      </c>
      <c r="F10" s="663">
        <f t="shared" ref="F10:F16" si="0">+D10+E10</f>
        <v>0</v>
      </c>
      <c r="G10" s="663">
        <v>0</v>
      </c>
      <c r="H10" s="663">
        <v>0</v>
      </c>
      <c r="I10" s="662">
        <f>+H10-D10</f>
        <v>0</v>
      </c>
    </row>
    <row r="11" spans="1:9">
      <c r="A11" s="777"/>
      <c r="B11" s="1279" t="s">
        <v>439</v>
      </c>
      <c r="C11" s="1280"/>
      <c r="D11" s="663">
        <v>0</v>
      </c>
      <c r="E11" s="663">
        <v>0</v>
      </c>
      <c r="F11" s="663">
        <f t="shared" si="0"/>
        <v>0</v>
      </c>
      <c r="G11" s="663">
        <v>0</v>
      </c>
      <c r="H11" s="663">
        <v>0</v>
      </c>
      <c r="I11" s="662">
        <f t="shared" ref="I11:I16" si="1">+H11-D11</f>
        <v>0</v>
      </c>
    </row>
    <row r="12" spans="1:9">
      <c r="A12" s="777"/>
      <c r="B12" s="1279" t="s">
        <v>440</v>
      </c>
      <c r="C12" s="1280"/>
      <c r="D12" s="663">
        <v>0</v>
      </c>
      <c r="E12" s="663">
        <v>0</v>
      </c>
      <c r="F12" s="663">
        <f t="shared" si="0"/>
        <v>0</v>
      </c>
      <c r="G12" s="663">
        <v>0</v>
      </c>
      <c r="H12" s="663">
        <v>0</v>
      </c>
      <c r="I12" s="662">
        <f t="shared" si="1"/>
        <v>0</v>
      </c>
    </row>
    <row r="13" spans="1:9">
      <c r="A13" s="777"/>
      <c r="B13" s="1279" t="s">
        <v>441</v>
      </c>
      <c r="C13" s="1280"/>
      <c r="D13" s="663">
        <v>0</v>
      </c>
      <c r="E13" s="663">
        <v>0</v>
      </c>
      <c r="F13" s="663">
        <f t="shared" si="0"/>
        <v>0</v>
      </c>
      <c r="G13" s="663">
        <v>0</v>
      </c>
      <c r="H13" s="663">
        <v>0</v>
      </c>
      <c r="I13" s="662">
        <f t="shared" si="1"/>
        <v>0</v>
      </c>
    </row>
    <row r="14" spans="1:9">
      <c r="A14" s="777"/>
      <c r="B14" s="1279" t="s">
        <v>442</v>
      </c>
      <c r="C14" s="1280"/>
      <c r="D14" s="663">
        <v>0</v>
      </c>
      <c r="E14" s="663">
        <v>13838</v>
      </c>
      <c r="F14" s="663">
        <f t="shared" si="0"/>
        <v>13838</v>
      </c>
      <c r="G14" s="663">
        <v>13838</v>
      </c>
      <c r="H14" s="663">
        <v>13838</v>
      </c>
      <c r="I14" s="662">
        <f t="shared" si="1"/>
        <v>13838</v>
      </c>
    </row>
    <row r="15" spans="1:9">
      <c r="A15" s="777"/>
      <c r="B15" s="1279" t="s">
        <v>443</v>
      </c>
      <c r="C15" s="1280"/>
      <c r="D15" s="663">
        <v>0</v>
      </c>
      <c r="E15" s="663">
        <v>0</v>
      </c>
      <c r="F15" s="663">
        <f t="shared" si="0"/>
        <v>0</v>
      </c>
      <c r="G15" s="663">
        <v>0</v>
      </c>
      <c r="H15" s="663"/>
      <c r="I15" s="662">
        <f t="shared" si="1"/>
        <v>0</v>
      </c>
    </row>
    <row r="16" spans="1:9">
      <c r="A16" s="777"/>
      <c r="B16" s="1279" t="s">
        <v>941</v>
      </c>
      <c r="C16" s="1280"/>
      <c r="D16" s="663">
        <v>4224810</v>
      </c>
      <c r="E16" s="663">
        <v>0</v>
      </c>
      <c r="F16" s="663">
        <f t="shared" si="0"/>
        <v>4224810</v>
      </c>
      <c r="G16" s="663">
        <v>1971279</v>
      </c>
      <c r="H16" s="663">
        <v>1971279</v>
      </c>
      <c r="I16" s="662">
        <f t="shared" si="1"/>
        <v>-2253531</v>
      </c>
    </row>
    <row r="17" spans="1:9">
      <c r="A17" s="1281"/>
      <c r="B17" s="1279" t="s">
        <v>444</v>
      </c>
      <c r="C17" s="1280"/>
      <c r="D17" s="1288">
        <f t="shared" ref="D17:I17" si="2">SUM(D19:D29)</f>
        <v>0</v>
      </c>
      <c r="E17" s="1288">
        <f t="shared" si="2"/>
        <v>0</v>
      </c>
      <c r="F17" s="1288">
        <f t="shared" si="2"/>
        <v>0</v>
      </c>
      <c r="G17" s="1288">
        <f t="shared" si="2"/>
        <v>0</v>
      </c>
      <c r="H17" s="1288">
        <f t="shared" si="2"/>
        <v>0</v>
      </c>
      <c r="I17" s="1288">
        <f t="shared" si="2"/>
        <v>0</v>
      </c>
    </row>
    <row r="18" spans="1:9">
      <c r="A18" s="1281"/>
      <c r="B18" s="1279" t="s">
        <v>445</v>
      </c>
      <c r="C18" s="1280"/>
      <c r="D18" s="1288"/>
      <c r="E18" s="1288"/>
      <c r="F18" s="1288"/>
      <c r="G18" s="1288"/>
      <c r="H18" s="1288"/>
      <c r="I18" s="1288"/>
    </row>
    <row r="19" spans="1:9">
      <c r="A19" s="777"/>
      <c r="B19" s="775"/>
      <c r="C19" s="776" t="s">
        <v>446</v>
      </c>
      <c r="D19" s="663">
        <v>0</v>
      </c>
      <c r="E19" s="663">
        <v>0</v>
      </c>
      <c r="F19" s="663">
        <f t="shared" ref="F19:F29" si="3">+D19+E19</f>
        <v>0</v>
      </c>
      <c r="G19" s="663">
        <v>0</v>
      </c>
      <c r="H19" s="663">
        <v>0</v>
      </c>
      <c r="I19" s="662">
        <f>+H19-D19</f>
        <v>0</v>
      </c>
    </row>
    <row r="20" spans="1:9">
      <c r="A20" s="777"/>
      <c r="B20" s="775"/>
      <c r="C20" s="776" t="s">
        <v>447</v>
      </c>
      <c r="D20" s="663">
        <v>0</v>
      </c>
      <c r="E20" s="663">
        <v>0</v>
      </c>
      <c r="F20" s="663">
        <f t="shared" si="3"/>
        <v>0</v>
      </c>
      <c r="G20" s="663">
        <v>0</v>
      </c>
      <c r="H20" s="663">
        <v>0</v>
      </c>
      <c r="I20" s="662">
        <f t="shared" ref="I20:I36" si="4">+H20-D20</f>
        <v>0</v>
      </c>
    </row>
    <row r="21" spans="1:9">
      <c r="A21" s="777"/>
      <c r="B21" s="775"/>
      <c r="C21" s="776" t="s">
        <v>448</v>
      </c>
      <c r="D21" s="663">
        <v>0</v>
      </c>
      <c r="E21" s="663">
        <v>0</v>
      </c>
      <c r="F21" s="663">
        <f t="shared" si="3"/>
        <v>0</v>
      </c>
      <c r="G21" s="663">
        <v>0</v>
      </c>
      <c r="H21" s="663">
        <v>0</v>
      </c>
      <c r="I21" s="662">
        <f t="shared" si="4"/>
        <v>0</v>
      </c>
    </row>
    <row r="22" spans="1:9">
      <c r="A22" s="777"/>
      <c r="B22" s="775"/>
      <c r="C22" s="776" t="s">
        <v>449</v>
      </c>
      <c r="D22" s="663">
        <v>0</v>
      </c>
      <c r="E22" s="663">
        <v>0</v>
      </c>
      <c r="F22" s="663">
        <f t="shared" si="3"/>
        <v>0</v>
      </c>
      <c r="G22" s="663">
        <v>0</v>
      </c>
      <c r="H22" s="663">
        <v>0</v>
      </c>
      <c r="I22" s="662">
        <f t="shared" si="4"/>
        <v>0</v>
      </c>
    </row>
    <row r="23" spans="1:9">
      <c r="A23" s="777"/>
      <c r="B23" s="775"/>
      <c r="C23" s="776" t="s">
        <v>450</v>
      </c>
      <c r="D23" s="663">
        <v>0</v>
      </c>
      <c r="E23" s="663">
        <v>0</v>
      </c>
      <c r="F23" s="663">
        <f t="shared" si="3"/>
        <v>0</v>
      </c>
      <c r="G23" s="663">
        <v>0</v>
      </c>
      <c r="H23" s="663">
        <v>0</v>
      </c>
      <c r="I23" s="662">
        <f t="shared" si="4"/>
        <v>0</v>
      </c>
    </row>
    <row r="24" spans="1:9">
      <c r="A24" s="777"/>
      <c r="B24" s="775"/>
      <c r="C24" s="776" t="s">
        <v>451</v>
      </c>
      <c r="D24" s="663">
        <v>0</v>
      </c>
      <c r="E24" s="663">
        <v>0</v>
      </c>
      <c r="F24" s="663">
        <f t="shared" si="3"/>
        <v>0</v>
      </c>
      <c r="G24" s="663">
        <v>0</v>
      </c>
      <c r="H24" s="663">
        <v>0</v>
      </c>
      <c r="I24" s="662">
        <f t="shared" si="4"/>
        <v>0</v>
      </c>
    </row>
    <row r="25" spans="1:9">
      <c r="A25" s="777"/>
      <c r="B25" s="775"/>
      <c r="C25" s="776" t="s">
        <v>452</v>
      </c>
      <c r="D25" s="663">
        <v>0</v>
      </c>
      <c r="E25" s="663">
        <v>0</v>
      </c>
      <c r="F25" s="663">
        <f t="shared" si="3"/>
        <v>0</v>
      </c>
      <c r="G25" s="663">
        <v>0</v>
      </c>
      <c r="H25" s="663">
        <v>0</v>
      </c>
      <c r="I25" s="662">
        <f t="shared" si="4"/>
        <v>0</v>
      </c>
    </row>
    <row r="26" spans="1:9">
      <c r="A26" s="777"/>
      <c r="B26" s="775"/>
      <c r="C26" s="776" t="s">
        <v>453</v>
      </c>
      <c r="D26" s="663">
        <v>0</v>
      </c>
      <c r="E26" s="663">
        <v>0</v>
      </c>
      <c r="F26" s="663">
        <f t="shared" si="3"/>
        <v>0</v>
      </c>
      <c r="G26" s="663">
        <v>0</v>
      </c>
      <c r="H26" s="663">
        <v>0</v>
      </c>
      <c r="I26" s="662">
        <f t="shared" si="4"/>
        <v>0</v>
      </c>
    </row>
    <row r="27" spans="1:9">
      <c r="A27" s="777"/>
      <c r="B27" s="775"/>
      <c r="C27" s="776" t="s">
        <v>454</v>
      </c>
      <c r="D27" s="663">
        <v>0</v>
      </c>
      <c r="E27" s="663">
        <v>0</v>
      </c>
      <c r="F27" s="663">
        <f t="shared" si="3"/>
        <v>0</v>
      </c>
      <c r="G27" s="663">
        <v>0</v>
      </c>
      <c r="H27" s="663">
        <v>0</v>
      </c>
      <c r="I27" s="662">
        <f t="shared" si="4"/>
        <v>0</v>
      </c>
    </row>
    <row r="28" spans="1:9">
      <c r="A28" s="777"/>
      <c r="B28" s="775"/>
      <c r="C28" s="776" t="s">
        <v>455</v>
      </c>
      <c r="D28" s="663">
        <v>0</v>
      </c>
      <c r="E28" s="663">
        <v>0</v>
      </c>
      <c r="F28" s="663">
        <f t="shared" si="3"/>
        <v>0</v>
      </c>
      <c r="G28" s="663">
        <v>0</v>
      </c>
      <c r="H28" s="663">
        <v>0</v>
      </c>
      <c r="I28" s="662">
        <f t="shared" si="4"/>
        <v>0</v>
      </c>
    </row>
    <row r="29" spans="1:9">
      <c r="A29" s="777"/>
      <c r="B29" s="775"/>
      <c r="C29" s="776" t="s">
        <v>456</v>
      </c>
      <c r="D29" s="663">
        <v>0</v>
      </c>
      <c r="E29" s="663">
        <v>0</v>
      </c>
      <c r="F29" s="663">
        <f t="shared" si="3"/>
        <v>0</v>
      </c>
      <c r="G29" s="663">
        <v>0</v>
      </c>
      <c r="H29" s="663">
        <v>0</v>
      </c>
      <c r="I29" s="662">
        <f t="shared" si="4"/>
        <v>0</v>
      </c>
    </row>
    <row r="30" spans="1:9">
      <c r="A30" s="777"/>
      <c r="B30" s="1279" t="s">
        <v>457</v>
      </c>
      <c r="C30" s="1280"/>
      <c r="D30" s="662">
        <f t="shared" ref="D30:I30" si="5">SUM(D31:D35)</f>
        <v>0</v>
      </c>
      <c r="E30" s="662">
        <f t="shared" si="5"/>
        <v>0</v>
      </c>
      <c r="F30" s="662">
        <f t="shared" si="5"/>
        <v>0</v>
      </c>
      <c r="G30" s="662">
        <f t="shared" si="5"/>
        <v>0</v>
      </c>
      <c r="H30" s="662">
        <f t="shared" si="5"/>
        <v>0</v>
      </c>
      <c r="I30" s="662">
        <f t="shared" si="5"/>
        <v>0</v>
      </c>
    </row>
    <row r="31" spans="1:9">
      <c r="A31" s="777"/>
      <c r="B31" s="775"/>
      <c r="C31" s="776" t="s">
        <v>458</v>
      </c>
      <c r="D31" s="663">
        <v>0</v>
      </c>
      <c r="E31" s="663">
        <v>0</v>
      </c>
      <c r="F31" s="663">
        <v>0</v>
      </c>
      <c r="G31" s="663"/>
      <c r="H31" s="663">
        <v>0</v>
      </c>
      <c r="I31" s="662">
        <f t="shared" si="4"/>
        <v>0</v>
      </c>
    </row>
    <row r="32" spans="1:9">
      <c r="A32" s="777"/>
      <c r="B32" s="775"/>
      <c r="C32" s="776" t="s">
        <v>459</v>
      </c>
      <c r="D32" s="663">
        <v>0</v>
      </c>
      <c r="E32" s="663">
        <v>0</v>
      </c>
      <c r="F32" s="663">
        <f t="shared" ref="F32:F36" si="6">+D32+E32</f>
        <v>0</v>
      </c>
      <c r="G32" s="663"/>
      <c r="H32" s="663">
        <v>0</v>
      </c>
      <c r="I32" s="662">
        <f t="shared" si="4"/>
        <v>0</v>
      </c>
    </row>
    <row r="33" spans="1:9" ht="15.75" thickBot="1">
      <c r="A33" s="629"/>
      <c r="B33" s="711"/>
      <c r="C33" s="765" t="s">
        <v>460</v>
      </c>
      <c r="D33" s="664">
        <v>0</v>
      </c>
      <c r="E33" s="664">
        <v>0</v>
      </c>
      <c r="F33" s="664">
        <f t="shared" si="6"/>
        <v>0</v>
      </c>
      <c r="G33" s="664"/>
      <c r="H33" s="664"/>
      <c r="I33" s="739">
        <f t="shared" si="4"/>
        <v>0</v>
      </c>
    </row>
    <row r="34" spans="1:9">
      <c r="A34" s="777"/>
      <c r="B34" s="775"/>
      <c r="C34" s="776" t="s">
        <v>461</v>
      </c>
      <c r="D34" s="663">
        <v>0</v>
      </c>
      <c r="E34" s="663">
        <v>0</v>
      </c>
      <c r="F34" s="663">
        <f t="shared" si="6"/>
        <v>0</v>
      </c>
      <c r="G34" s="663"/>
      <c r="H34" s="663"/>
      <c r="I34" s="662">
        <f t="shared" si="4"/>
        <v>0</v>
      </c>
    </row>
    <row r="35" spans="1:9">
      <c r="A35" s="777"/>
      <c r="B35" s="775"/>
      <c r="C35" s="776" t="s">
        <v>462</v>
      </c>
      <c r="D35" s="663">
        <v>0</v>
      </c>
      <c r="E35" s="663">
        <v>0</v>
      </c>
      <c r="F35" s="663">
        <f t="shared" si="6"/>
        <v>0</v>
      </c>
      <c r="G35" s="663"/>
      <c r="H35" s="663"/>
      <c r="I35" s="662">
        <f t="shared" si="4"/>
        <v>0</v>
      </c>
    </row>
    <row r="36" spans="1:9">
      <c r="A36" s="777"/>
      <c r="B36" s="1286" t="s">
        <v>942</v>
      </c>
      <c r="C36" s="1287"/>
      <c r="D36" s="663">
        <v>0</v>
      </c>
      <c r="E36" s="663"/>
      <c r="F36" s="763">
        <f t="shared" si="6"/>
        <v>0</v>
      </c>
      <c r="G36" s="663"/>
      <c r="H36" s="663"/>
      <c r="I36" s="764">
        <f t="shared" si="4"/>
        <v>0</v>
      </c>
    </row>
    <row r="37" spans="1:9">
      <c r="A37" s="777"/>
      <c r="B37" s="1279" t="s">
        <v>463</v>
      </c>
      <c r="C37" s="1280"/>
      <c r="D37" s="662">
        <f t="shared" ref="D37:I37" si="7">SUM(D38)</f>
        <v>0</v>
      </c>
      <c r="E37" s="662">
        <f t="shared" si="7"/>
        <v>0</v>
      </c>
      <c r="F37" s="662">
        <f t="shared" si="7"/>
        <v>0</v>
      </c>
      <c r="G37" s="662">
        <f t="shared" si="7"/>
        <v>0</v>
      </c>
      <c r="H37" s="662">
        <f t="shared" si="7"/>
        <v>0</v>
      </c>
      <c r="I37" s="662">
        <f t="shared" si="7"/>
        <v>0</v>
      </c>
    </row>
    <row r="38" spans="1:9">
      <c r="A38" s="777"/>
      <c r="B38" s="775"/>
      <c r="C38" s="776" t="s">
        <v>464</v>
      </c>
      <c r="D38" s="663">
        <v>0</v>
      </c>
      <c r="E38" s="663"/>
      <c r="F38" s="663">
        <f>+D38+E38</f>
        <v>0</v>
      </c>
      <c r="G38" s="663"/>
      <c r="H38" s="663"/>
      <c r="I38" s="662">
        <f>+H38-D38</f>
        <v>0</v>
      </c>
    </row>
    <row r="39" spans="1:9">
      <c r="A39" s="777"/>
      <c r="B39" s="1279" t="s">
        <v>465</v>
      </c>
      <c r="C39" s="1280"/>
      <c r="D39" s="662">
        <f t="shared" ref="D39:I39" si="8">SUM(D40:D41)</f>
        <v>0</v>
      </c>
      <c r="E39" s="662">
        <f t="shared" si="8"/>
        <v>0</v>
      </c>
      <c r="F39" s="662">
        <f t="shared" si="8"/>
        <v>0</v>
      </c>
      <c r="G39" s="662">
        <f t="shared" si="8"/>
        <v>0</v>
      </c>
      <c r="H39" s="662">
        <f t="shared" si="8"/>
        <v>0</v>
      </c>
      <c r="I39" s="662">
        <f t="shared" si="8"/>
        <v>0</v>
      </c>
    </row>
    <row r="40" spans="1:9">
      <c r="A40" s="777"/>
      <c r="B40" s="775"/>
      <c r="C40" s="776" t="s">
        <v>466</v>
      </c>
      <c r="D40" s="663">
        <v>0</v>
      </c>
      <c r="E40" s="663">
        <v>0</v>
      </c>
      <c r="F40" s="663">
        <f>+D40+E40</f>
        <v>0</v>
      </c>
      <c r="G40" s="663"/>
      <c r="H40" s="663"/>
      <c r="I40" s="662">
        <f>H40-D40</f>
        <v>0</v>
      </c>
    </row>
    <row r="41" spans="1:9">
      <c r="A41" s="777"/>
      <c r="B41" s="775"/>
      <c r="C41" s="776" t="s">
        <v>467</v>
      </c>
      <c r="D41" s="663">
        <v>0</v>
      </c>
      <c r="E41" s="663">
        <v>0</v>
      </c>
      <c r="F41" s="663">
        <f>+D41+E41</f>
        <v>0</v>
      </c>
      <c r="G41" s="663"/>
      <c r="H41" s="663"/>
      <c r="I41" s="662">
        <f>H41-D41</f>
        <v>0</v>
      </c>
    </row>
    <row r="42" spans="1:9" ht="8.25" customHeight="1">
      <c r="A42" s="777"/>
      <c r="B42" s="775"/>
      <c r="C42" s="776"/>
      <c r="D42" s="658"/>
      <c r="E42" s="658"/>
      <c r="F42" s="658"/>
      <c r="G42" s="658"/>
      <c r="H42" s="658"/>
      <c r="I42" s="662"/>
    </row>
    <row r="43" spans="1:9" ht="15" customHeight="1">
      <c r="A43" s="793" t="s">
        <v>468</v>
      </c>
      <c r="B43" s="637"/>
      <c r="C43" s="657"/>
      <c r="D43" s="1285">
        <f>+D10+D11+D12+D13+D14+D15+D16+D17+D30+D36+D37+D39</f>
        <v>4224810</v>
      </c>
      <c r="E43" s="1285">
        <f t="shared" ref="E43:I43" si="9">+E10+E11+E12+E13+E14+E15+E16+E17+E30+E36+E37+E39</f>
        <v>13838</v>
      </c>
      <c r="F43" s="1285">
        <f t="shared" si="9"/>
        <v>4238648</v>
      </c>
      <c r="G43" s="1285">
        <f t="shared" si="9"/>
        <v>1985117</v>
      </c>
      <c r="H43" s="1285">
        <f t="shared" si="9"/>
        <v>1985117</v>
      </c>
      <c r="I43" s="1285">
        <f t="shared" si="9"/>
        <v>-2239693</v>
      </c>
    </row>
    <row r="44" spans="1:9">
      <c r="A44" s="793" t="s">
        <v>469</v>
      </c>
      <c r="B44" s="637"/>
      <c r="C44" s="657"/>
      <c r="D44" s="1285"/>
      <c r="E44" s="1285"/>
      <c r="F44" s="1285"/>
      <c r="G44" s="1285"/>
      <c r="H44" s="1285"/>
      <c r="I44" s="1285"/>
    </row>
    <row r="45" spans="1:9" ht="8.25" customHeight="1">
      <c r="A45" s="794"/>
      <c r="B45" s="778"/>
      <c r="C45" s="779"/>
      <c r="D45" s="1285"/>
      <c r="E45" s="1285"/>
      <c r="F45" s="1285"/>
      <c r="G45" s="1285"/>
      <c r="H45" s="1285"/>
      <c r="I45" s="1285"/>
    </row>
    <row r="46" spans="1:9">
      <c r="A46" s="1282" t="s">
        <v>470</v>
      </c>
      <c r="B46" s="1283"/>
      <c r="C46" s="1289"/>
      <c r="D46" s="665"/>
      <c r="E46" s="665"/>
      <c r="F46" s="665"/>
      <c r="G46" s="665"/>
      <c r="H46" s="665"/>
      <c r="I46" s="666" t="str">
        <f>IF(($H$43-$D$43)&lt;=0," ",$H$43-$D$43)</f>
        <v xml:space="preserve"> </v>
      </c>
    </row>
    <row r="47" spans="1:9" ht="11.25" customHeight="1">
      <c r="A47" s="777"/>
      <c r="B47" s="775"/>
      <c r="C47" s="776"/>
      <c r="D47" s="658"/>
      <c r="E47" s="658"/>
      <c r="F47" s="658"/>
      <c r="G47" s="658"/>
      <c r="H47" s="658"/>
      <c r="I47" s="662"/>
    </row>
    <row r="48" spans="1:9">
      <c r="A48" s="1282" t="s">
        <v>471</v>
      </c>
      <c r="B48" s="1283"/>
      <c r="C48" s="1289"/>
      <c r="D48" s="658"/>
      <c r="E48" s="658"/>
      <c r="F48" s="658"/>
      <c r="G48" s="658"/>
      <c r="H48" s="658"/>
      <c r="I48" s="662"/>
    </row>
    <row r="49" spans="1:9">
      <c r="A49" s="777"/>
      <c r="B49" s="1279" t="s">
        <v>472</v>
      </c>
      <c r="C49" s="1280"/>
      <c r="D49" s="658">
        <f t="shared" ref="D49:I49" si="10">SUM(D50:D57)</f>
        <v>0</v>
      </c>
      <c r="E49" s="658">
        <f t="shared" si="10"/>
        <v>0</v>
      </c>
      <c r="F49" s="658">
        <f t="shared" si="10"/>
        <v>0</v>
      </c>
      <c r="G49" s="658">
        <f t="shared" si="10"/>
        <v>0</v>
      </c>
      <c r="H49" s="658">
        <f t="shared" si="10"/>
        <v>0</v>
      </c>
      <c r="I49" s="662">
        <f t="shared" si="10"/>
        <v>0</v>
      </c>
    </row>
    <row r="50" spans="1:9">
      <c r="A50" s="777"/>
      <c r="B50" s="775"/>
      <c r="C50" s="776" t="s">
        <v>473</v>
      </c>
      <c r="D50" s="663">
        <v>0</v>
      </c>
      <c r="E50" s="663">
        <v>0</v>
      </c>
      <c r="F50" s="663">
        <f t="shared" ref="F50:F78" si="11">+D50+E50</f>
        <v>0</v>
      </c>
      <c r="G50" s="663">
        <v>0</v>
      </c>
      <c r="H50" s="663">
        <v>0</v>
      </c>
      <c r="I50" s="662">
        <f>H50-D50</f>
        <v>0</v>
      </c>
    </row>
    <row r="51" spans="1:9">
      <c r="A51" s="777"/>
      <c r="B51" s="775"/>
      <c r="C51" s="776" t="s">
        <v>474</v>
      </c>
      <c r="D51" s="663">
        <v>0</v>
      </c>
      <c r="E51" s="663"/>
      <c r="F51" s="663">
        <f t="shared" si="11"/>
        <v>0</v>
      </c>
      <c r="G51" s="663"/>
      <c r="H51" s="663"/>
      <c r="I51" s="662">
        <f t="shared" ref="I51:I62" si="12">H51-D51</f>
        <v>0</v>
      </c>
    </row>
    <row r="52" spans="1:9">
      <c r="A52" s="777"/>
      <c r="B52" s="775"/>
      <c r="C52" s="776" t="s">
        <v>475</v>
      </c>
      <c r="D52" s="663">
        <v>0</v>
      </c>
      <c r="E52" s="663"/>
      <c r="F52" s="663">
        <f t="shared" si="11"/>
        <v>0</v>
      </c>
      <c r="G52" s="663"/>
      <c r="H52" s="663"/>
      <c r="I52" s="662">
        <f t="shared" si="12"/>
        <v>0</v>
      </c>
    </row>
    <row r="53" spans="1:9" ht="19.5">
      <c r="A53" s="777"/>
      <c r="B53" s="775"/>
      <c r="C53" s="780" t="s">
        <v>476</v>
      </c>
      <c r="D53" s="663">
        <v>0</v>
      </c>
      <c r="E53" s="663"/>
      <c r="F53" s="663">
        <f t="shared" si="11"/>
        <v>0</v>
      </c>
      <c r="G53" s="663"/>
      <c r="H53" s="663"/>
      <c r="I53" s="662">
        <f t="shared" si="12"/>
        <v>0</v>
      </c>
    </row>
    <row r="54" spans="1:9">
      <c r="A54" s="777"/>
      <c r="B54" s="775"/>
      <c r="C54" s="776" t="s">
        <v>477</v>
      </c>
      <c r="D54" s="663">
        <v>0</v>
      </c>
      <c r="E54" s="663">
        <v>0</v>
      </c>
      <c r="F54" s="663">
        <f t="shared" si="11"/>
        <v>0</v>
      </c>
      <c r="G54" s="663">
        <v>0</v>
      </c>
      <c r="H54" s="663">
        <v>0</v>
      </c>
      <c r="I54" s="662">
        <f t="shared" si="12"/>
        <v>0</v>
      </c>
    </row>
    <row r="55" spans="1:9">
      <c r="A55" s="777"/>
      <c r="B55" s="775"/>
      <c r="C55" s="776" t="s">
        <v>478</v>
      </c>
      <c r="D55" s="663">
        <v>0</v>
      </c>
      <c r="E55" s="663"/>
      <c r="F55" s="663">
        <f t="shared" si="11"/>
        <v>0</v>
      </c>
      <c r="G55" s="663"/>
      <c r="H55" s="663"/>
      <c r="I55" s="662">
        <f t="shared" si="12"/>
        <v>0</v>
      </c>
    </row>
    <row r="56" spans="1:9" ht="19.5">
      <c r="A56" s="777"/>
      <c r="B56" s="775"/>
      <c r="C56" s="780" t="s">
        <v>479</v>
      </c>
      <c r="D56" s="663">
        <v>0</v>
      </c>
      <c r="E56" s="663"/>
      <c r="F56" s="663">
        <f t="shared" si="11"/>
        <v>0</v>
      </c>
      <c r="G56" s="663"/>
      <c r="H56" s="663"/>
      <c r="I56" s="662">
        <f t="shared" si="12"/>
        <v>0</v>
      </c>
    </row>
    <row r="57" spans="1:9" ht="19.5">
      <c r="A57" s="777"/>
      <c r="B57" s="775"/>
      <c r="C57" s="780" t="s">
        <v>480</v>
      </c>
      <c r="D57" s="663">
        <v>0</v>
      </c>
      <c r="E57" s="663"/>
      <c r="F57" s="663">
        <f t="shared" si="11"/>
        <v>0</v>
      </c>
      <c r="G57" s="663"/>
      <c r="H57" s="663"/>
      <c r="I57" s="662">
        <f t="shared" si="12"/>
        <v>0</v>
      </c>
    </row>
    <row r="58" spans="1:9">
      <c r="A58" s="777"/>
      <c r="B58" s="1279" t="s">
        <v>481</v>
      </c>
      <c r="C58" s="1280"/>
      <c r="D58" s="658">
        <f t="shared" ref="D58:I58" si="13">SUM(D59:D62)</f>
        <v>0</v>
      </c>
      <c r="E58" s="658">
        <f t="shared" si="13"/>
        <v>0</v>
      </c>
      <c r="F58" s="658">
        <f t="shared" si="13"/>
        <v>0</v>
      </c>
      <c r="G58" s="658">
        <f t="shared" si="13"/>
        <v>0</v>
      </c>
      <c r="H58" s="658">
        <f t="shared" si="13"/>
        <v>0</v>
      </c>
      <c r="I58" s="662">
        <f t="shared" si="13"/>
        <v>0</v>
      </c>
    </row>
    <row r="59" spans="1:9">
      <c r="A59" s="777"/>
      <c r="B59" s="775"/>
      <c r="C59" s="776" t="s">
        <v>482</v>
      </c>
      <c r="D59" s="663">
        <v>0</v>
      </c>
      <c r="E59" s="663"/>
      <c r="F59" s="663">
        <f t="shared" si="11"/>
        <v>0</v>
      </c>
      <c r="G59" s="663"/>
      <c r="H59" s="663"/>
      <c r="I59" s="662">
        <f t="shared" si="12"/>
        <v>0</v>
      </c>
    </row>
    <row r="60" spans="1:9">
      <c r="A60" s="777"/>
      <c r="B60" s="775"/>
      <c r="C60" s="776" t="s">
        <v>483</v>
      </c>
      <c r="D60" s="663">
        <v>0</v>
      </c>
      <c r="E60" s="663"/>
      <c r="F60" s="663">
        <v>0</v>
      </c>
      <c r="G60" s="663"/>
      <c r="H60" s="663"/>
      <c r="I60" s="662">
        <f t="shared" si="12"/>
        <v>0</v>
      </c>
    </row>
    <row r="61" spans="1:9">
      <c r="A61" s="777"/>
      <c r="B61" s="775"/>
      <c r="C61" s="776" t="s">
        <v>484</v>
      </c>
      <c r="D61" s="663">
        <v>0</v>
      </c>
      <c r="E61" s="663"/>
      <c r="F61" s="663">
        <v>0</v>
      </c>
      <c r="G61" s="663"/>
      <c r="H61" s="663"/>
      <c r="I61" s="662">
        <f t="shared" si="12"/>
        <v>0</v>
      </c>
    </row>
    <row r="62" spans="1:9">
      <c r="A62" s="777"/>
      <c r="B62" s="775"/>
      <c r="C62" s="776" t="s">
        <v>485</v>
      </c>
      <c r="D62" s="663">
        <v>0</v>
      </c>
      <c r="E62" s="663"/>
      <c r="F62" s="663">
        <v>0</v>
      </c>
      <c r="G62" s="663"/>
      <c r="H62" s="663"/>
      <c r="I62" s="662">
        <f t="shared" si="12"/>
        <v>0</v>
      </c>
    </row>
    <row r="63" spans="1:9">
      <c r="A63" s="777"/>
      <c r="B63" s="1279" t="s">
        <v>486</v>
      </c>
      <c r="C63" s="1280"/>
      <c r="D63" s="658">
        <f t="shared" ref="D63:I63" si="14">SUM(D64:D65)</f>
        <v>0</v>
      </c>
      <c r="E63" s="658">
        <f t="shared" si="14"/>
        <v>0</v>
      </c>
      <c r="F63" s="658">
        <f t="shared" si="14"/>
        <v>0</v>
      </c>
      <c r="G63" s="658">
        <f t="shared" si="14"/>
        <v>0</v>
      </c>
      <c r="H63" s="658">
        <f t="shared" si="14"/>
        <v>0</v>
      </c>
      <c r="I63" s="662">
        <f t="shared" si="14"/>
        <v>0</v>
      </c>
    </row>
    <row r="64" spans="1:9" ht="20.25" thickBot="1">
      <c r="A64" s="629"/>
      <c r="B64" s="711"/>
      <c r="C64" s="712" t="s">
        <v>487</v>
      </c>
      <c r="D64" s="664">
        <v>0</v>
      </c>
      <c r="E64" s="664">
        <v>0</v>
      </c>
      <c r="F64" s="664">
        <f t="shared" si="11"/>
        <v>0</v>
      </c>
      <c r="G64" s="664">
        <v>0</v>
      </c>
      <c r="H64" s="664">
        <v>0</v>
      </c>
      <c r="I64" s="739">
        <f>H64-D64</f>
        <v>0</v>
      </c>
    </row>
    <row r="65" spans="1:10">
      <c r="A65" s="777"/>
      <c r="B65" s="775"/>
      <c r="C65" s="780" t="s">
        <v>488</v>
      </c>
      <c r="D65" s="663">
        <v>0</v>
      </c>
      <c r="E65" s="663">
        <v>0</v>
      </c>
      <c r="F65" s="763">
        <v>0</v>
      </c>
      <c r="G65" s="663">
        <v>0</v>
      </c>
      <c r="H65" s="663">
        <v>0</v>
      </c>
      <c r="I65" s="662">
        <f>H65-D65</f>
        <v>0</v>
      </c>
    </row>
    <row r="66" spans="1:10">
      <c r="A66" s="777"/>
      <c r="B66" s="1279" t="s">
        <v>953</v>
      </c>
      <c r="C66" s="1280"/>
      <c r="D66" s="663">
        <v>35099067</v>
      </c>
      <c r="E66" s="663">
        <v>-5260354</v>
      </c>
      <c r="F66" s="663">
        <f t="shared" si="11"/>
        <v>29838713</v>
      </c>
      <c r="G66" s="663">
        <v>25727200</v>
      </c>
      <c r="H66" s="663">
        <v>25727200</v>
      </c>
      <c r="I66" s="662">
        <f>H66-D66</f>
        <v>-9371867</v>
      </c>
    </row>
    <row r="67" spans="1:10">
      <c r="A67" s="777"/>
      <c r="B67" s="1279" t="s">
        <v>489</v>
      </c>
      <c r="C67" s="1280"/>
      <c r="D67" s="663">
        <v>0</v>
      </c>
      <c r="E67" s="663">
        <v>0</v>
      </c>
      <c r="F67" s="663">
        <f t="shared" si="11"/>
        <v>0</v>
      </c>
      <c r="G67" s="663">
        <v>0</v>
      </c>
      <c r="H67" s="663">
        <v>0</v>
      </c>
      <c r="I67" s="662">
        <f>H67-D67</f>
        <v>0</v>
      </c>
    </row>
    <row r="68" spans="1:10" ht="8.25" customHeight="1">
      <c r="A68" s="777"/>
      <c r="B68" s="1279"/>
      <c r="C68" s="1280"/>
      <c r="D68" s="658"/>
      <c r="E68" s="658"/>
      <c r="F68" s="658" t="s">
        <v>244</v>
      </c>
      <c r="G68" s="658"/>
      <c r="H68" s="658"/>
      <c r="I68" s="662"/>
    </row>
    <row r="69" spans="1:10">
      <c r="A69" s="1291" t="s">
        <v>490</v>
      </c>
      <c r="B69" s="1292"/>
      <c r="C69" s="1293"/>
      <c r="D69" s="660">
        <f t="shared" ref="D69:I69" si="15">+D49+D58+D63+D66+D67</f>
        <v>35099067</v>
      </c>
      <c r="E69" s="660">
        <f t="shared" si="15"/>
        <v>-5260354</v>
      </c>
      <c r="F69" s="660">
        <f t="shared" si="15"/>
        <v>29838713</v>
      </c>
      <c r="G69" s="660">
        <f t="shared" si="15"/>
        <v>25727200</v>
      </c>
      <c r="H69" s="660">
        <f t="shared" si="15"/>
        <v>25727200</v>
      </c>
      <c r="I69" s="740">
        <f t="shared" si="15"/>
        <v>-9371867</v>
      </c>
    </row>
    <row r="70" spans="1:10" ht="6" customHeight="1">
      <c r="A70" s="777"/>
      <c r="B70" s="1279"/>
      <c r="C70" s="1280"/>
      <c r="D70" s="658"/>
      <c r="E70" s="658"/>
      <c r="F70" s="658" t="s">
        <v>244</v>
      </c>
      <c r="G70" s="658"/>
      <c r="H70" s="658"/>
      <c r="I70" s="662"/>
    </row>
    <row r="71" spans="1:10">
      <c r="A71" s="1282" t="s">
        <v>491</v>
      </c>
      <c r="B71" s="1283"/>
      <c r="C71" s="1289"/>
      <c r="D71" s="660">
        <f t="shared" ref="D71:I71" si="16">SUM(D72)</f>
        <v>0</v>
      </c>
      <c r="E71" s="660">
        <f t="shared" si="16"/>
        <v>0</v>
      </c>
      <c r="F71" s="660">
        <f t="shared" si="16"/>
        <v>0</v>
      </c>
      <c r="G71" s="660">
        <f t="shared" si="16"/>
        <v>0</v>
      </c>
      <c r="H71" s="660">
        <f t="shared" si="16"/>
        <v>0</v>
      </c>
      <c r="I71" s="740">
        <f t="shared" si="16"/>
        <v>0</v>
      </c>
    </row>
    <row r="72" spans="1:10">
      <c r="A72" s="777"/>
      <c r="B72" s="1290" t="s">
        <v>492</v>
      </c>
      <c r="C72" s="1280"/>
      <c r="D72" s="663">
        <v>0</v>
      </c>
      <c r="E72" s="663"/>
      <c r="F72" s="663" t="s">
        <v>244</v>
      </c>
      <c r="G72" s="663"/>
      <c r="H72" s="663">
        <v>0</v>
      </c>
      <c r="I72" s="662">
        <f>H72-D72</f>
        <v>0</v>
      </c>
    </row>
    <row r="73" spans="1:10" ht="7.5" customHeight="1">
      <c r="A73" s="777"/>
      <c r="B73" s="1290"/>
      <c r="C73" s="1280"/>
      <c r="D73" s="658"/>
      <c r="E73" s="658"/>
      <c r="F73" s="658" t="s">
        <v>244</v>
      </c>
      <c r="G73" s="658"/>
      <c r="H73" s="658"/>
      <c r="I73" s="662"/>
    </row>
    <row r="74" spans="1:10">
      <c r="A74" s="1282" t="s">
        <v>493</v>
      </c>
      <c r="B74" s="1283"/>
      <c r="C74" s="1289"/>
      <c r="D74" s="660">
        <f t="shared" ref="D74:I74" si="17">+D43+D69+D71</f>
        <v>39323877</v>
      </c>
      <c r="E74" s="660">
        <f t="shared" si="17"/>
        <v>-5246516</v>
      </c>
      <c r="F74" s="660">
        <f t="shared" si="17"/>
        <v>34077361</v>
      </c>
      <c r="G74" s="660">
        <f t="shared" si="17"/>
        <v>27712317</v>
      </c>
      <c r="H74" s="660">
        <f t="shared" si="17"/>
        <v>27712317</v>
      </c>
      <c r="I74" s="740">
        <f t="shared" si="17"/>
        <v>-11611560</v>
      </c>
    </row>
    <row r="75" spans="1:10" ht="6" customHeight="1">
      <c r="A75" s="777"/>
      <c r="B75" s="1290"/>
      <c r="C75" s="1280"/>
      <c r="D75" s="658"/>
      <c r="E75" s="658"/>
      <c r="F75" s="658" t="s">
        <v>244</v>
      </c>
      <c r="G75" s="658"/>
      <c r="H75" s="658"/>
      <c r="I75" s="662"/>
    </row>
    <row r="76" spans="1:10">
      <c r="A76" s="777"/>
      <c r="B76" s="1296" t="s">
        <v>494</v>
      </c>
      <c r="C76" s="1289"/>
      <c r="D76" s="662"/>
      <c r="E76" s="662"/>
      <c r="F76" s="662" t="s">
        <v>244</v>
      </c>
      <c r="G76" s="662"/>
      <c r="H76" s="662"/>
      <c r="I76" s="662"/>
    </row>
    <row r="77" spans="1:10" ht="21.75" customHeight="1">
      <c r="A77" s="777"/>
      <c r="B77" s="1297" t="s">
        <v>495</v>
      </c>
      <c r="C77" s="1298"/>
      <c r="D77" s="663">
        <v>0</v>
      </c>
      <c r="E77" s="663">
        <v>0</v>
      </c>
      <c r="F77" s="663">
        <f t="shared" si="11"/>
        <v>0</v>
      </c>
      <c r="G77" s="663">
        <v>0</v>
      </c>
      <c r="H77" s="663">
        <v>0</v>
      </c>
      <c r="I77" s="662">
        <f t="shared" ref="I77:I78" si="18">H77-D77</f>
        <v>0</v>
      </c>
    </row>
    <row r="78" spans="1:10" ht="22.5" customHeight="1">
      <c r="A78" s="777"/>
      <c r="B78" s="1297" t="s">
        <v>496</v>
      </c>
      <c r="C78" s="1298"/>
      <c r="D78" s="663">
        <v>0</v>
      </c>
      <c r="E78" s="663">
        <v>0</v>
      </c>
      <c r="F78" s="663">
        <f t="shared" si="11"/>
        <v>0</v>
      </c>
      <c r="G78" s="663">
        <v>0</v>
      </c>
      <c r="H78" s="663">
        <v>0</v>
      </c>
      <c r="I78" s="662">
        <f t="shared" si="18"/>
        <v>0</v>
      </c>
    </row>
    <row r="79" spans="1:10">
      <c r="A79" s="777"/>
      <c r="B79" s="1296" t="s">
        <v>497</v>
      </c>
      <c r="C79" s="1289"/>
      <c r="D79" s="660">
        <f t="shared" ref="D79:I79" si="19">+D77+D78</f>
        <v>0</v>
      </c>
      <c r="E79" s="660">
        <f t="shared" si="19"/>
        <v>0</v>
      </c>
      <c r="F79" s="660">
        <f t="shared" si="19"/>
        <v>0</v>
      </c>
      <c r="G79" s="660">
        <f t="shared" si="19"/>
        <v>0</v>
      </c>
      <c r="H79" s="660">
        <f t="shared" si="19"/>
        <v>0</v>
      </c>
      <c r="I79" s="740">
        <f t="shared" si="19"/>
        <v>0</v>
      </c>
      <c r="J79" s="508" t="str">
        <f>IF(D74&lt;&gt;'CPCA-II-01'!C19,"ERROR!!!!! EL MONTO ESTIMADO NO COINCIDE CON LO REPORTADO EN EL FORMATO ETCA-II-01 EN EL TOTAL DE INGRESOS","")</f>
        <v/>
      </c>
    </row>
    <row r="80" spans="1:10" ht="15.75" thickBot="1">
      <c r="A80" s="628"/>
      <c r="B80" s="1294"/>
      <c r="C80" s="1295"/>
      <c r="D80" s="659"/>
      <c r="E80" s="659"/>
      <c r="F80" s="659"/>
      <c r="G80" s="659"/>
      <c r="H80" s="659"/>
      <c r="I80" s="659"/>
      <c r="J80" s="508" t="str">
        <f>IF(E74&lt;&gt;'CPCA-II-01'!D19,"ERROR!!!!! EL MONTO NO COINCIDE CON LO REPORTADO EN EL FORMATO ETCA-II-01 EN EL TOTAL DE INGRESOS","")</f>
        <v/>
      </c>
    </row>
    <row r="81" spans="10:10">
      <c r="J81" s="508" t="str">
        <f>IF(F74&lt;&gt;'CPCA-II-01'!E19,"ERROR!!!!! EL MONTO NO COINCIDE CON LO REPORTADO EN EL FORMATO ETCA-II-01 EN EL TOTAL DE INGRESOS","")</f>
        <v/>
      </c>
    </row>
    <row r="82" spans="10:10">
      <c r="J82" s="508" t="str">
        <f>IF(G74&lt;&gt;'CPCA-II-01'!F19,"ERROR!!!!! EL MONTO NO COINCIDE CON LO REPORTADO EN EL FORMATO ETCA-II-01 EN EL TOTAL DE INGRESOS","")</f>
        <v/>
      </c>
    </row>
    <row r="83" spans="10:10">
      <c r="J83" s="508" t="str">
        <f>IF(H74&lt;&gt;'CPCA-II-01'!G19,"ERROR!!!!! EL MONTO NO COINCIDE CON LO REPORTADO EN EL FORMATO ETCA-II-01 EN EL TOTAL DE INGRESOS","")</f>
        <v/>
      </c>
    </row>
    <row r="84" spans="10:10">
      <c r="J84" s="508" t="str">
        <f>IF(I74&lt;&gt;'CPCA-II-01'!H19,"ERROR!!!!! EL MONTO NO COINCIDE CON LO REPORTADO EN EL FORMATO ETCA-II-01 EN EL TOTAL DE INGRESOS","")</f>
        <v/>
      </c>
    </row>
    <row r="85" spans="10:10">
      <c r="J85" s="508" t="str">
        <f>IF(D74&lt;&gt;'CPCA-II-01'!C44,"ERROR!!!!! EL MONTO NO COINCIDE CON LO REPORTADO EN EL FORMATO ETCA-II-01 EN EL TOTAL DE INGRESOS","")</f>
        <v/>
      </c>
    </row>
    <row r="86" spans="10:10">
      <c r="J86" s="508" t="str">
        <f>IF(E74&lt;&gt;'CPCA-II-01'!D44,"ERROR!!!!! EL MONTO NO COINCIDE CON LO REPORTADO EN EL FORMATO ETCA-II-01 EN EL TOTAL DE INGRESOS","")</f>
        <v/>
      </c>
    </row>
    <row r="87" spans="10:10">
      <c r="J87" s="508" t="str">
        <f>IF(F74&lt;&gt;'CPCA-II-01'!E44,"ERROR!!!!! EL MONTO NO COINCIDE CON LO REPORTADO EN EL FORMATO ETCA-II-01 EN EL TOTAL DE INGRESOS","")</f>
        <v/>
      </c>
    </row>
    <row r="88" spans="10:10">
      <c r="J88" s="508" t="str">
        <f>IF(G74&lt;&gt;'CPCA-II-01'!F44,"ERROR!!!!! EL MONTO NO COINCIDE CON LO REPORTADO EN EL FORMATO ETCA-II-01 EN EL TOTAL DE INGRESOS","")</f>
        <v/>
      </c>
    </row>
    <row r="89" spans="10:10">
      <c r="J89" s="508" t="str">
        <f>IF(H74&lt;&gt;'CPCA-II-01'!G44,"ERROR!!!!! EL MONTO NO COINCIDE CON LO REPORTADO EN EL FORMATO ETCA-II-01 EN EL TOTAL DE INGRESOS","")</f>
        <v/>
      </c>
    </row>
    <row r="90" spans="10:10">
      <c r="J90" s="508" t="str">
        <f>IF(I74&lt;&gt;'CPCA-II-01'!H44,"ERROR!!!!! EL MONTO NO COINCIDE CON LO REPORTADO EN EL FORMATO ETCA-II-01 EN EL TOTAL DE INGRESOS","")</f>
        <v/>
      </c>
    </row>
  </sheetData>
  <sheetProtection password="C115" sheet="1" scenarios="1" formatColumns="0" formatRows="0" insertHyperlinks="0"/>
  <mergeCells count="62">
    <mergeCell ref="B80:C80"/>
    <mergeCell ref="A74:C74"/>
    <mergeCell ref="B75:C75"/>
    <mergeCell ref="B76:C76"/>
    <mergeCell ref="B77:C77"/>
    <mergeCell ref="B78:C78"/>
    <mergeCell ref="B79:C79"/>
    <mergeCell ref="B73:C73"/>
    <mergeCell ref="A48:C48"/>
    <mergeCell ref="B49:C49"/>
    <mergeCell ref="B58:C58"/>
    <mergeCell ref="B63:C63"/>
    <mergeCell ref="B66:C66"/>
    <mergeCell ref="B67:C67"/>
    <mergeCell ref="B68:C68"/>
    <mergeCell ref="A69:C69"/>
    <mergeCell ref="B70:C70"/>
    <mergeCell ref="A71:C71"/>
    <mergeCell ref="B72:C72"/>
    <mergeCell ref="A46:C46"/>
    <mergeCell ref="B37:C37"/>
    <mergeCell ref="B39:C39"/>
    <mergeCell ref="D43:D45"/>
    <mergeCell ref="F17:F18"/>
    <mergeCell ref="E43:E45"/>
    <mergeCell ref="F43:F45"/>
    <mergeCell ref="G17:G18"/>
    <mergeCell ref="H17:H18"/>
    <mergeCell ref="I17:I18"/>
    <mergeCell ref="D17:D18"/>
    <mergeCell ref="E17:E18"/>
    <mergeCell ref="G43:G45"/>
    <mergeCell ref="H43:H45"/>
    <mergeCell ref="I43:I45"/>
    <mergeCell ref="B30:C30"/>
    <mergeCell ref="B36:C36"/>
    <mergeCell ref="A8:C8"/>
    <mergeCell ref="B16:C16"/>
    <mergeCell ref="A17:A18"/>
    <mergeCell ref="B17:C17"/>
    <mergeCell ref="B18:C18"/>
    <mergeCell ref="B15:C15"/>
    <mergeCell ref="B14:C14"/>
    <mergeCell ref="A9:C9"/>
    <mergeCell ref="B10:C10"/>
    <mergeCell ref="B11:C11"/>
    <mergeCell ref="B12:C12"/>
    <mergeCell ref="B13:C13"/>
    <mergeCell ref="A4:I4"/>
    <mergeCell ref="A3:I3"/>
    <mergeCell ref="A2:I2"/>
    <mergeCell ref="A1:I1"/>
    <mergeCell ref="A5:C5"/>
    <mergeCell ref="D5:H5"/>
    <mergeCell ref="I5:I7"/>
    <mergeCell ref="A6:C6"/>
    <mergeCell ref="A7:C7"/>
    <mergeCell ref="D6:D7"/>
    <mergeCell ref="E6:E7"/>
    <mergeCell ref="F6:F7"/>
    <mergeCell ref="G6:G7"/>
    <mergeCell ref="H6:H7"/>
  </mergeCells>
  <printOptions horizontalCentered="1"/>
  <pageMargins left="0.23622047244094491" right="0.23622047244094491" top="0.74803149606299213" bottom="0.74803149606299213" header="0.31496062992125984" footer="0.31496062992125984"/>
  <pageSetup orientation="landscape" r:id="rId1"/>
  <rowBreaks count="1" manualBreakCount="1">
    <brk id="33"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1">
    <pageSetUpPr fitToPage="1"/>
  </sheetPr>
  <dimension ref="A1:E26"/>
  <sheetViews>
    <sheetView view="pageBreakPreview" topLeftCell="A7" zoomScale="120" zoomScaleSheetLayoutView="120" workbookViewId="0">
      <selection activeCell="C14" sqref="C14"/>
    </sheetView>
  </sheetViews>
  <sheetFormatPr baseColWidth="10" defaultColWidth="11.28515625" defaultRowHeight="16.5"/>
  <cols>
    <col min="1" max="1" width="1.28515625" style="120" customWidth="1"/>
    <col min="2" max="2" width="43.85546875" style="120" customWidth="1"/>
    <col min="3" max="4" width="25.7109375" style="120" customWidth="1"/>
    <col min="5" max="5" width="62" style="234" customWidth="1"/>
    <col min="6" max="16384" width="11.28515625" style="120"/>
  </cols>
  <sheetData>
    <row r="1" spans="1:5">
      <c r="A1" s="1171" t="str">
        <f>'CPCA-I-01'!A1:G1</f>
        <v>Universidad Tecnológica de Guaymas</v>
      </c>
      <c r="B1" s="1171"/>
      <c r="C1" s="1171"/>
      <c r="D1" s="1171"/>
    </row>
    <row r="2" spans="1:5" s="162" customFormat="1" ht="15.75">
      <c r="A2" s="1171" t="s">
        <v>498</v>
      </c>
      <c r="B2" s="1171"/>
      <c r="C2" s="1171"/>
      <c r="D2" s="1171"/>
      <c r="E2" s="414"/>
    </row>
    <row r="3" spans="1:5" s="162" customFormat="1">
      <c r="A3" s="1172" t="str">
        <f>'CPCA-I-01'!A3:G3</f>
        <v>Al 31 de diciembre de 2021</v>
      </c>
      <c r="B3" s="1172"/>
      <c r="C3" s="1172"/>
      <c r="D3" s="1172"/>
      <c r="E3" s="413"/>
    </row>
    <row r="4" spans="1:5" s="164" customFormat="1" ht="17.25" thickBot="1">
      <c r="A4" s="163"/>
      <c r="B4" s="1185" t="s">
        <v>1007</v>
      </c>
      <c r="C4" s="1185"/>
      <c r="D4" s="239"/>
      <c r="E4" s="415"/>
    </row>
    <row r="5" spans="1:5" s="165" customFormat="1" ht="27" customHeight="1" thickBot="1">
      <c r="A5" s="1299" t="s">
        <v>919</v>
      </c>
      <c r="B5" s="1300"/>
      <c r="C5" s="248"/>
      <c r="D5" s="249">
        <f>'CPCA-II-01'!F19</f>
        <v>27712317</v>
      </c>
      <c r="E5" s="416" t="str">
        <f>IF(D5&lt;&gt;'CPCA-II-01'!F44,"ERROR!!!!! EL MONTO NO COINCIDE CON LO REPORTADO EN EL FORMATO ETCA-II-01 EN EL TOTAL DEVENGADO DEL ANALÍTICO DE INGRESOS","")</f>
        <v/>
      </c>
    </row>
    <row r="6" spans="1:5" s="242" customFormat="1" ht="9.75" customHeight="1">
      <c r="A6" s="261"/>
      <c r="B6" s="240"/>
      <c r="C6" s="241"/>
      <c r="D6" s="263"/>
      <c r="E6" s="417"/>
    </row>
    <row r="7" spans="1:5" s="242" customFormat="1" ht="17.25" customHeight="1" thickBot="1">
      <c r="A7" s="262"/>
      <c r="B7" s="243"/>
      <c r="C7" s="244"/>
      <c r="D7" s="264"/>
      <c r="E7" s="416"/>
    </row>
    <row r="8" spans="1:5" ht="20.100000000000001" customHeight="1" thickBot="1">
      <c r="A8" s="250" t="s">
        <v>920</v>
      </c>
      <c r="B8" s="251"/>
      <c r="C8" s="252"/>
      <c r="D8" s="253">
        <f>SUM(C9:C14)</f>
        <v>10</v>
      </c>
      <c r="E8" s="416"/>
    </row>
    <row r="9" spans="1:5" ht="20.100000000000001" customHeight="1">
      <c r="A9" s="166"/>
      <c r="B9" s="270" t="s">
        <v>917</v>
      </c>
      <c r="C9" s="254"/>
      <c r="D9" s="418"/>
      <c r="E9" s="434" t="str">
        <f>IF(C9&lt;&gt;'CPCA-I-03'!C20,"ERROR!!!, NO COINCIDEN LOS MONTOS CON LO REPORTADO EN EL FORMATO ETCA-I-03","")</f>
        <v/>
      </c>
    </row>
    <row r="10" spans="1:5" ht="20.100000000000001" customHeight="1">
      <c r="A10" s="166"/>
      <c r="B10" s="271" t="s">
        <v>205</v>
      </c>
      <c r="C10" s="254"/>
      <c r="D10" s="418"/>
      <c r="E10" s="434"/>
    </row>
    <row r="11" spans="1:5" ht="33" customHeight="1">
      <c r="A11" s="166"/>
      <c r="B11" s="271" t="s">
        <v>206</v>
      </c>
      <c r="C11" s="254"/>
      <c r="D11" s="418"/>
      <c r="E11" s="434" t="str">
        <f>IF(C11&lt;&gt;'CPCA-I-03'!C21,"ERROR!!!, NO COINCIDEN LOS MONTOS CON LO REPORTADO EN EL FORMATO ETCA-I-03","")</f>
        <v/>
      </c>
    </row>
    <row r="12" spans="1:5" ht="20.100000000000001" customHeight="1">
      <c r="A12" s="167"/>
      <c r="B12" s="271" t="s">
        <v>207</v>
      </c>
      <c r="C12" s="254"/>
      <c r="D12" s="418"/>
      <c r="E12" s="434" t="str">
        <f>IF(C12&lt;&gt;'CPCA-I-03'!C22,"ERROR!!!, NO COINCIDEN LOS MONTOS CON LO REPORTADO EN EL FORMATO ETCA-I-03","")</f>
        <v/>
      </c>
    </row>
    <row r="13" spans="1:5" ht="20.100000000000001" customHeight="1">
      <c r="A13" s="167"/>
      <c r="B13" s="271" t="s">
        <v>208</v>
      </c>
      <c r="C13" s="254"/>
      <c r="D13" s="418"/>
      <c r="E13" s="434"/>
    </row>
    <row r="14" spans="1:5" ht="24.75" customHeight="1" thickBot="1">
      <c r="A14" s="245" t="s">
        <v>954</v>
      </c>
      <c r="B14" s="274"/>
      <c r="C14" s="255">
        <v>10</v>
      </c>
      <c r="D14" s="419"/>
      <c r="E14" s="416"/>
    </row>
    <row r="15" spans="1:5" ht="7.5" customHeight="1">
      <c r="A15" s="275"/>
      <c r="B15" s="265"/>
      <c r="C15" s="266"/>
      <c r="D15" s="267"/>
      <c r="E15" s="416"/>
    </row>
    <row r="16" spans="1:5" ht="20.100000000000001" customHeight="1" thickBot="1">
      <c r="A16" s="276"/>
      <c r="B16" s="268"/>
      <c r="C16" s="269"/>
      <c r="D16" s="246"/>
      <c r="E16" s="416"/>
    </row>
    <row r="17" spans="1:5" ht="20.100000000000001" customHeight="1" thickBot="1">
      <c r="A17" s="250" t="s">
        <v>921</v>
      </c>
      <c r="B17" s="251"/>
      <c r="C17" s="252"/>
      <c r="D17" s="253">
        <f>SUM(C18:C21)</f>
        <v>0</v>
      </c>
      <c r="E17" s="416"/>
    </row>
    <row r="18" spans="1:5" ht="20.100000000000001" customHeight="1">
      <c r="A18" s="167"/>
      <c r="B18" s="270" t="s">
        <v>918</v>
      </c>
      <c r="C18" s="256"/>
      <c r="D18" s="418"/>
      <c r="E18" s="416"/>
    </row>
    <row r="19" spans="1:5" ht="20.100000000000001" customHeight="1">
      <c r="A19" s="167"/>
      <c r="B19" s="271" t="s">
        <v>421</v>
      </c>
      <c r="C19" s="256"/>
      <c r="D19" s="418"/>
      <c r="E19" s="416"/>
    </row>
    <row r="20" spans="1:5" ht="20.100000000000001" customHeight="1">
      <c r="A20" s="247" t="s">
        <v>955</v>
      </c>
      <c r="B20" s="272"/>
      <c r="C20" s="256"/>
      <c r="D20" s="418"/>
      <c r="E20" s="416"/>
    </row>
    <row r="21" spans="1:5" ht="20.100000000000001" customHeight="1" thickBot="1">
      <c r="A21" s="167"/>
      <c r="B21" s="273"/>
      <c r="C21" s="257"/>
      <c r="D21" s="418"/>
      <c r="E21" s="416"/>
    </row>
    <row r="22" spans="1:5" ht="26.25" customHeight="1" thickBot="1">
      <c r="A22" s="258" t="s">
        <v>922</v>
      </c>
      <c r="B22" s="259"/>
      <c r="C22" s="260"/>
      <c r="D22" s="249">
        <f>D5+D8-D17</f>
        <v>27712327</v>
      </c>
      <c r="E22" s="416" t="str">
        <f>IF(D22&lt;&gt;'CPCA-I-03'!C24,"ERROR!!!!! EL MONTO NO COINCIDE CON LO REPORTADO EN EL FORMATO ETCA-I-03 EN EL TOTAL DE INGRESOS Y OTROS BENEFICIOS","")</f>
        <v/>
      </c>
    </row>
    <row r="25" spans="1:5" s="885" customFormat="1" ht="13.5">
      <c r="B25" s="892" t="s">
        <v>962</v>
      </c>
      <c r="C25" s="892"/>
      <c r="D25" s="892"/>
      <c r="E25" s="886"/>
    </row>
    <row r="26" spans="1:5" s="885" customFormat="1" ht="13.5">
      <c r="B26" s="892" t="s">
        <v>963</v>
      </c>
      <c r="C26" s="892"/>
      <c r="D26" s="892"/>
      <c r="E26" s="886"/>
    </row>
  </sheetData>
  <sheetProtection password="C195" sheet="1" scenarios="1" insertHyperlinks="0"/>
  <mergeCells count="5">
    <mergeCell ref="A5:B5"/>
    <mergeCell ref="A1:D1"/>
    <mergeCell ref="A2:D2"/>
    <mergeCell ref="A3:D3"/>
    <mergeCell ref="B4:C4"/>
  </mergeCells>
  <printOptions horizontalCentered="1"/>
  <pageMargins left="0.39370078740157483" right="0.39370078740157483" top="0.74803149606299213" bottom="0.74803149606299213" header="0.31496062992125984" footer="0.31496062992125984"/>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90"/>
  <sheetViews>
    <sheetView view="pageBreakPreview" topLeftCell="A67" zoomScale="98" zoomScaleSheetLayoutView="98" workbookViewId="0">
      <selection activeCell="E47" sqref="E47:F55"/>
    </sheetView>
  </sheetViews>
  <sheetFormatPr baseColWidth="10" defaultRowHeight="15"/>
  <cols>
    <col min="1" max="1" width="49.85546875" customWidth="1"/>
    <col min="2" max="2" width="13.7109375" customWidth="1"/>
    <col min="3" max="3" width="15.42578125" customWidth="1"/>
    <col min="4" max="7" width="13.7109375" customWidth="1"/>
  </cols>
  <sheetData>
    <row r="1" spans="1:7" ht="15.75">
      <c r="A1" s="1171" t="str">
        <f>'CPCA-I-01'!A1:G1</f>
        <v>Universidad Tecnológica de Guaymas</v>
      </c>
      <c r="B1" s="1171"/>
      <c r="C1" s="1171"/>
      <c r="D1" s="1171"/>
      <c r="E1" s="1171"/>
      <c r="F1" s="1171"/>
      <c r="G1" s="1171"/>
    </row>
    <row r="2" spans="1:7" ht="15.75">
      <c r="A2" s="1171" t="s">
        <v>499</v>
      </c>
      <c r="B2" s="1171"/>
      <c r="C2" s="1171"/>
      <c r="D2" s="1171"/>
      <c r="E2" s="1171"/>
      <c r="F2" s="1171"/>
      <c r="G2" s="1171"/>
    </row>
    <row r="3" spans="1:7" ht="15.75">
      <c r="A3" s="1171" t="s">
        <v>500</v>
      </c>
      <c r="B3" s="1171"/>
      <c r="C3" s="1171"/>
      <c r="D3" s="1171"/>
      <c r="E3" s="1171"/>
      <c r="F3" s="1171"/>
      <c r="G3" s="1171"/>
    </row>
    <row r="4" spans="1:7" ht="16.5">
      <c r="A4" s="1172" t="str">
        <f>'CPCA-I-03'!A3:D3</f>
        <v>Del 01 de enero al 31 de diciembre de 2021</v>
      </c>
      <c r="B4" s="1172"/>
      <c r="C4" s="1172"/>
      <c r="D4" s="1172"/>
      <c r="E4" s="1172"/>
      <c r="F4" s="1172"/>
      <c r="G4" s="1172"/>
    </row>
    <row r="5" spans="1:7" ht="17.25" thickBot="1">
      <c r="A5" s="1303" t="s">
        <v>1008</v>
      </c>
      <c r="B5" s="1303"/>
      <c r="C5" s="1303"/>
      <c r="D5" s="1303"/>
      <c r="E5" s="1303"/>
      <c r="F5" s="239"/>
      <c r="G5" s="164"/>
    </row>
    <row r="6" spans="1:7" ht="38.25">
      <c r="A6" s="1301" t="s">
        <v>501</v>
      </c>
      <c r="B6" s="201" t="s">
        <v>502</v>
      </c>
      <c r="C6" s="201" t="s">
        <v>432</v>
      </c>
      <c r="D6" s="461" t="s">
        <v>503</v>
      </c>
      <c r="E6" s="202" t="s">
        <v>504</v>
      </c>
      <c r="F6" s="202" t="s">
        <v>505</v>
      </c>
      <c r="G6" s="462" t="s">
        <v>506</v>
      </c>
    </row>
    <row r="7" spans="1:7" ht="15.75" thickBot="1">
      <c r="A7" s="1302"/>
      <c r="B7" s="205" t="s">
        <v>412</v>
      </c>
      <c r="C7" s="205" t="s">
        <v>413</v>
      </c>
      <c r="D7" s="463" t="s">
        <v>507</v>
      </c>
      <c r="E7" s="206" t="s">
        <v>415</v>
      </c>
      <c r="F7" s="206" t="s">
        <v>416</v>
      </c>
      <c r="G7" s="464" t="s">
        <v>508</v>
      </c>
    </row>
    <row r="8" spans="1:7">
      <c r="A8" s="465" t="s">
        <v>212</v>
      </c>
      <c r="B8" s="470">
        <f>SUM(B9:B15)</f>
        <v>23685442</v>
      </c>
      <c r="C8" s="470">
        <f>SUM(C9:C15)</f>
        <v>-3076283</v>
      </c>
      <c r="D8" s="470">
        <f>B8+C8</f>
        <v>20609159</v>
      </c>
      <c r="E8" s="470">
        <f>SUM(E9:E15)</f>
        <v>20609159</v>
      </c>
      <c r="F8" s="470">
        <f>SUM(F9:F15)</f>
        <v>20609159</v>
      </c>
      <c r="G8" s="471">
        <f>D8-E8</f>
        <v>0</v>
      </c>
    </row>
    <row r="9" spans="1:7">
      <c r="A9" s="466" t="s">
        <v>509</v>
      </c>
      <c r="B9" s="472">
        <v>15301055</v>
      </c>
      <c r="C9" s="472">
        <v>-66286</v>
      </c>
      <c r="D9" s="470">
        <f t="shared" ref="D9:D71" si="0">B9+C9</f>
        <v>15234769</v>
      </c>
      <c r="E9" s="472">
        <v>15234769</v>
      </c>
      <c r="F9" s="472">
        <v>15234769</v>
      </c>
      <c r="G9" s="471">
        <f t="shared" ref="G9:G72" si="1">D9-E9</f>
        <v>0</v>
      </c>
    </row>
    <row r="10" spans="1:7">
      <c r="A10" s="466" t="s">
        <v>510</v>
      </c>
      <c r="B10" s="472">
        <v>0</v>
      </c>
      <c r="C10" s="472">
        <v>0</v>
      </c>
      <c r="D10" s="470">
        <f t="shared" si="0"/>
        <v>0</v>
      </c>
      <c r="E10" s="472">
        <v>0</v>
      </c>
      <c r="F10" s="472">
        <v>0</v>
      </c>
      <c r="G10" s="471">
        <f t="shared" si="1"/>
        <v>0</v>
      </c>
    </row>
    <row r="11" spans="1:7">
      <c r="A11" s="466" t="s">
        <v>511</v>
      </c>
      <c r="B11" s="472">
        <v>2478150</v>
      </c>
      <c r="C11" s="472">
        <v>-155752</v>
      </c>
      <c r="D11" s="470">
        <f t="shared" si="0"/>
        <v>2322398</v>
      </c>
      <c r="E11" s="472">
        <v>2322399</v>
      </c>
      <c r="F11" s="472">
        <v>2322399</v>
      </c>
      <c r="G11" s="471">
        <f t="shared" si="1"/>
        <v>-1</v>
      </c>
    </row>
    <row r="12" spans="1:7">
      <c r="A12" s="466" t="s">
        <v>512</v>
      </c>
      <c r="B12" s="472">
        <v>5718402</v>
      </c>
      <c r="C12" s="472">
        <v>-3850414</v>
      </c>
      <c r="D12" s="470">
        <f t="shared" si="0"/>
        <v>1867988</v>
      </c>
      <c r="E12" s="472">
        <v>1867987</v>
      </c>
      <c r="F12" s="472">
        <v>1867987</v>
      </c>
      <c r="G12" s="471">
        <f t="shared" si="1"/>
        <v>1</v>
      </c>
    </row>
    <row r="13" spans="1:7">
      <c r="A13" s="466" t="s">
        <v>513</v>
      </c>
      <c r="B13" s="472">
        <v>187835</v>
      </c>
      <c r="C13" s="472">
        <v>993969</v>
      </c>
      <c r="D13" s="470">
        <f t="shared" si="0"/>
        <v>1181804</v>
      </c>
      <c r="E13" s="472">
        <v>1181804</v>
      </c>
      <c r="F13" s="472">
        <v>1181804</v>
      </c>
      <c r="G13" s="471">
        <f t="shared" si="1"/>
        <v>0</v>
      </c>
    </row>
    <row r="14" spans="1:7">
      <c r="A14" s="466" t="s">
        <v>514</v>
      </c>
      <c r="B14" s="472">
        <v>0</v>
      </c>
      <c r="C14" s="472">
        <v>0</v>
      </c>
      <c r="D14" s="470">
        <f t="shared" si="0"/>
        <v>0</v>
      </c>
      <c r="E14" s="472">
        <v>0</v>
      </c>
      <c r="F14" s="472">
        <v>0</v>
      </c>
      <c r="G14" s="471">
        <f t="shared" si="1"/>
        <v>0</v>
      </c>
    </row>
    <row r="15" spans="1:7">
      <c r="A15" s="466" t="s">
        <v>515</v>
      </c>
      <c r="B15" s="472">
        <v>0</v>
      </c>
      <c r="C15" s="472">
        <v>2200</v>
      </c>
      <c r="D15" s="470">
        <f t="shared" si="0"/>
        <v>2200</v>
      </c>
      <c r="E15" s="472">
        <v>2200</v>
      </c>
      <c r="F15" s="472">
        <v>2200</v>
      </c>
      <c r="G15" s="471">
        <f t="shared" si="1"/>
        <v>0</v>
      </c>
    </row>
    <row r="16" spans="1:7">
      <c r="A16" s="467" t="s">
        <v>213</v>
      </c>
      <c r="B16" s="470">
        <f>SUM(B17:B25)</f>
        <v>4322870</v>
      </c>
      <c r="C16" s="470">
        <f>SUM(C17:C25)</f>
        <v>-2320532</v>
      </c>
      <c r="D16" s="470">
        <f>B16+C16</f>
        <v>2002338</v>
      </c>
      <c r="E16" s="470">
        <f>SUM(E17:E25)</f>
        <v>1423932</v>
      </c>
      <c r="F16" s="470">
        <f>SUM(F17:F25)</f>
        <v>1423931</v>
      </c>
      <c r="G16" s="471">
        <f t="shared" si="1"/>
        <v>578406</v>
      </c>
    </row>
    <row r="17" spans="1:7" ht="25.5">
      <c r="A17" s="466" t="s">
        <v>516</v>
      </c>
      <c r="B17" s="472">
        <v>937848</v>
      </c>
      <c r="C17" s="472">
        <v>-74509</v>
      </c>
      <c r="D17" s="470">
        <f t="shared" si="0"/>
        <v>863339</v>
      </c>
      <c r="E17" s="472">
        <v>664032</v>
      </c>
      <c r="F17" s="472">
        <v>664032</v>
      </c>
      <c r="G17" s="471">
        <f t="shared" si="1"/>
        <v>199307</v>
      </c>
    </row>
    <row r="18" spans="1:7">
      <c r="A18" s="466" t="s">
        <v>517</v>
      </c>
      <c r="B18" s="472">
        <v>300000</v>
      </c>
      <c r="C18" s="472">
        <v>-65332</v>
      </c>
      <c r="D18" s="470">
        <f t="shared" si="0"/>
        <v>234668</v>
      </c>
      <c r="E18" s="472">
        <v>194126</v>
      </c>
      <c r="F18" s="472">
        <v>194126</v>
      </c>
      <c r="G18" s="471">
        <f t="shared" si="1"/>
        <v>40542</v>
      </c>
    </row>
    <row r="19" spans="1:7">
      <c r="A19" s="466" t="s">
        <v>518</v>
      </c>
      <c r="B19" s="472">
        <v>70629</v>
      </c>
      <c r="C19" s="472">
        <v>-70629</v>
      </c>
      <c r="D19" s="470">
        <f t="shared" si="0"/>
        <v>0</v>
      </c>
      <c r="E19" s="472">
        <v>0</v>
      </c>
      <c r="F19" s="472">
        <v>0</v>
      </c>
      <c r="G19" s="471">
        <f t="shared" si="1"/>
        <v>0</v>
      </c>
    </row>
    <row r="20" spans="1:7">
      <c r="A20" s="466" t="s">
        <v>519</v>
      </c>
      <c r="B20" s="472">
        <v>184980</v>
      </c>
      <c r="C20" s="472">
        <v>-178572</v>
      </c>
      <c r="D20" s="470">
        <f t="shared" si="0"/>
        <v>6408</v>
      </c>
      <c r="E20" s="472">
        <v>5015</v>
      </c>
      <c r="F20" s="472">
        <v>5014</v>
      </c>
      <c r="G20" s="471">
        <f t="shared" si="1"/>
        <v>1393</v>
      </c>
    </row>
    <row r="21" spans="1:7">
      <c r="A21" s="466" t="s">
        <v>520</v>
      </c>
      <c r="B21" s="472">
        <v>119839</v>
      </c>
      <c r="C21" s="472">
        <v>-84857</v>
      </c>
      <c r="D21" s="470">
        <f t="shared" si="0"/>
        <v>34982</v>
      </c>
      <c r="E21" s="472">
        <v>26862</v>
      </c>
      <c r="F21" s="472">
        <v>26862</v>
      </c>
      <c r="G21" s="471">
        <f t="shared" si="1"/>
        <v>8120</v>
      </c>
    </row>
    <row r="22" spans="1:7">
      <c r="A22" s="466" t="s">
        <v>521</v>
      </c>
      <c r="B22" s="472">
        <v>2139665</v>
      </c>
      <c r="C22" s="472">
        <v>-1531335</v>
      </c>
      <c r="D22" s="470">
        <f t="shared" si="0"/>
        <v>608330</v>
      </c>
      <c r="E22" s="472">
        <v>326788</v>
      </c>
      <c r="F22" s="472">
        <v>326788</v>
      </c>
      <c r="G22" s="471">
        <f t="shared" si="1"/>
        <v>281542</v>
      </c>
    </row>
    <row r="23" spans="1:7">
      <c r="A23" s="466" t="s">
        <v>522</v>
      </c>
      <c r="B23" s="472">
        <v>278458</v>
      </c>
      <c r="C23" s="472">
        <v>-208519</v>
      </c>
      <c r="D23" s="470">
        <f t="shared" si="0"/>
        <v>69939</v>
      </c>
      <c r="E23" s="472">
        <v>52014</v>
      </c>
      <c r="F23" s="472">
        <v>52014</v>
      </c>
      <c r="G23" s="471">
        <f t="shared" si="1"/>
        <v>17925</v>
      </c>
    </row>
    <row r="24" spans="1:7">
      <c r="A24" s="466" t="s">
        <v>523</v>
      </c>
      <c r="B24" s="472">
        <v>0</v>
      </c>
      <c r="C24" s="472">
        <v>0</v>
      </c>
      <c r="D24" s="470">
        <f t="shared" si="0"/>
        <v>0</v>
      </c>
      <c r="E24" s="472">
        <v>0</v>
      </c>
      <c r="F24" s="472">
        <v>0</v>
      </c>
      <c r="G24" s="471">
        <f t="shared" si="1"/>
        <v>0</v>
      </c>
    </row>
    <row r="25" spans="1:7">
      <c r="A25" s="466" t="s">
        <v>524</v>
      </c>
      <c r="B25" s="472">
        <v>291451</v>
      </c>
      <c r="C25" s="472">
        <v>-106779</v>
      </c>
      <c r="D25" s="470">
        <f t="shared" si="0"/>
        <v>184672</v>
      </c>
      <c r="E25" s="472">
        <v>155095</v>
      </c>
      <c r="F25" s="472">
        <v>155095</v>
      </c>
      <c r="G25" s="471">
        <f t="shared" si="1"/>
        <v>29577</v>
      </c>
    </row>
    <row r="26" spans="1:7">
      <c r="A26" s="467" t="s">
        <v>214</v>
      </c>
      <c r="B26" s="470">
        <f>SUM(B27:B35)</f>
        <v>6933099</v>
      </c>
      <c r="C26" s="470">
        <f>SUM(C27:C35)</f>
        <v>99693</v>
      </c>
      <c r="D26" s="470">
        <f>B26+C26</f>
        <v>7032792</v>
      </c>
      <c r="E26" s="470">
        <f>SUM(E27:E35)</f>
        <v>5718480</v>
      </c>
      <c r="F26" s="470">
        <f>SUM(F27:F35)</f>
        <v>5481676</v>
      </c>
      <c r="G26" s="471">
        <f t="shared" si="1"/>
        <v>1314312</v>
      </c>
    </row>
    <row r="27" spans="1:7">
      <c r="A27" s="466" t="s">
        <v>525</v>
      </c>
      <c r="B27" s="472">
        <v>726715</v>
      </c>
      <c r="C27" s="472">
        <v>10540</v>
      </c>
      <c r="D27" s="470">
        <f t="shared" si="0"/>
        <v>737255</v>
      </c>
      <c r="E27" s="472">
        <v>473794</v>
      </c>
      <c r="F27" s="472">
        <v>473794</v>
      </c>
      <c r="G27" s="471">
        <f t="shared" si="1"/>
        <v>263461</v>
      </c>
    </row>
    <row r="28" spans="1:7">
      <c r="A28" s="466" t="s">
        <v>526</v>
      </c>
      <c r="B28" s="472">
        <v>399148</v>
      </c>
      <c r="C28" s="472">
        <v>-210553</v>
      </c>
      <c r="D28" s="470">
        <f t="shared" si="0"/>
        <v>188595</v>
      </c>
      <c r="E28" s="472">
        <v>182769</v>
      </c>
      <c r="F28" s="472">
        <v>182769</v>
      </c>
      <c r="G28" s="471">
        <f t="shared" si="1"/>
        <v>5826</v>
      </c>
    </row>
    <row r="29" spans="1:7">
      <c r="A29" s="466" t="s">
        <v>527</v>
      </c>
      <c r="B29" s="472">
        <v>2618340</v>
      </c>
      <c r="C29" s="472">
        <v>52742</v>
      </c>
      <c r="D29" s="470">
        <f t="shared" si="0"/>
        <v>2671082</v>
      </c>
      <c r="E29" s="472">
        <v>1830193</v>
      </c>
      <c r="F29" s="472">
        <v>1830193</v>
      </c>
      <c r="G29" s="471">
        <f t="shared" si="1"/>
        <v>840889</v>
      </c>
    </row>
    <row r="30" spans="1:7">
      <c r="A30" s="466" t="s">
        <v>528</v>
      </c>
      <c r="B30" s="472">
        <v>518015</v>
      </c>
      <c r="C30" s="472">
        <v>-231634</v>
      </c>
      <c r="D30" s="470">
        <f t="shared" si="0"/>
        <v>286381</v>
      </c>
      <c r="E30" s="472">
        <v>265153</v>
      </c>
      <c r="F30" s="472">
        <v>30471</v>
      </c>
      <c r="G30" s="471">
        <f t="shared" si="1"/>
        <v>21228</v>
      </c>
    </row>
    <row r="31" spans="1:7" ht="25.5">
      <c r="A31" s="466" t="s">
        <v>529</v>
      </c>
      <c r="B31" s="472">
        <v>1065825</v>
      </c>
      <c r="C31" s="472">
        <v>917804</v>
      </c>
      <c r="D31" s="470">
        <f t="shared" si="0"/>
        <v>1983629</v>
      </c>
      <c r="E31" s="472">
        <v>1881478</v>
      </c>
      <c r="F31" s="472">
        <v>1879356</v>
      </c>
      <c r="G31" s="471">
        <f t="shared" si="1"/>
        <v>102151</v>
      </c>
    </row>
    <row r="32" spans="1:7">
      <c r="A32" s="466" t="s">
        <v>530</v>
      </c>
      <c r="B32" s="472">
        <v>0</v>
      </c>
      <c r="C32" s="472">
        <v>15610</v>
      </c>
      <c r="D32" s="470">
        <f t="shared" si="0"/>
        <v>15610</v>
      </c>
      <c r="E32" s="472">
        <v>15610</v>
      </c>
      <c r="F32" s="472">
        <v>15610</v>
      </c>
      <c r="G32" s="471">
        <f t="shared" si="1"/>
        <v>0</v>
      </c>
    </row>
    <row r="33" spans="1:7">
      <c r="A33" s="466" t="s">
        <v>531</v>
      </c>
      <c r="B33" s="472">
        <v>1335315</v>
      </c>
      <c r="C33" s="472">
        <v>-963082</v>
      </c>
      <c r="D33" s="470">
        <f t="shared" si="0"/>
        <v>372233</v>
      </c>
      <c r="E33" s="472">
        <v>315848</v>
      </c>
      <c r="F33" s="472">
        <v>315848</v>
      </c>
      <c r="G33" s="471">
        <f t="shared" si="1"/>
        <v>56385</v>
      </c>
    </row>
    <row r="34" spans="1:7" ht="15.75" thickBot="1">
      <c r="A34" s="468" t="s">
        <v>532</v>
      </c>
      <c r="B34" s="473">
        <v>67649</v>
      </c>
      <c r="C34" s="473">
        <v>276623</v>
      </c>
      <c r="D34" s="474">
        <f t="shared" si="0"/>
        <v>344272</v>
      </c>
      <c r="E34" s="473">
        <v>319900</v>
      </c>
      <c r="F34" s="473">
        <v>319900</v>
      </c>
      <c r="G34" s="475">
        <f t="shared" si="1"/>
        <v>24372</v>
      </c>
    </row>
    <row r="35" spans="1:7">
      <c r="A35" s="466" t="s">
        <v>533</v>
      </c>
      <c r="B35" s="472">
        <v>202092</v>
      </c>
      <c r="C35" s="472">
        <v>231643</v>
      </c>
      <c r="D35" s="470">
        <f t="shared" si="0"/>
        <v>433735</v>
      </c>
      <c r="E35" s="472">
        <v>433735</v>
      </c>
      <c r="F35" s="472">
        <v>433735</v>
      </c>
      <c r="G35" s="471">
        <f t="shared" si="1"/>
        <v>0</v>
      </c>
    </row>
    <row r="36" spans="1:7">
      <c r="A36" s="467" t="s">
        <v>424</v>
      </c>
      <c r="B36" s="470">
        <f>SUM(B37:B45)</f>
        <v>4382466</v>
      </c>
      <c r="C36" s="470">
        <f>SUM(C37:C45)</f>
        <v>-185895</v>
      </c>
      <c r="D36" s="470">
        <f>B36+C36</f>
        <v>4196571</v>
      </c>
      <c r="E36" s="470">
        <f>SUM(E37:E45)</f>
        <v>12800</v>
      </c>
      <c r="F36" s="470">
        <f>SUM(F37:F45)</f>
        <v>12800</v>
      </c>
      <c r="G36" s="471">
        <f t="shared" si="1"/>
        <v>4183771</v>
      </c>
    </row>
    <row r="37" spans="1:7">
      <c r="A37" s="466" t="s">
        <v>215</v>
      </c>
      <c r="B37" s="472">
        <v>4010014</v>
      </c>
      <c r="C37" s="472">
        <v>-185895</v>
      </c>
      <c r="D37" s="470">
        <f t="shared" si="0"/>
        <v>3824119</v>
      </c>
      <c r="E37" s="472">
        <v>0</v>
      </c>
      <c r="F37" s="472">
        <v>0</v>
      </c>
      <c r="G37" s="471">
        <f t="shared" si="1"/>
        <v>3824119</v>
      </c>
    </row>
    <row r="38" spans="1:7">
      <c r="A38" s="466" t="s">
        <v>216</v>
      </c>
      <c r="B38" s="472">
        <v>0</v>
      </c>
      <c r="C38" s="472">
        <v>0</v>
      </c>
      <c r="D38" s="470">
        <f t="shared" si="0"/>
        <v>0</v>
      </c>
      <c r="E38" s="472">
        <v>0</v>
      </c>
      <c r="F38" s="472">
        <v>0</v>
      </c>
      <c r="G38" s="471">
        <f t="shared" si="1"/>
        <v>0</v>
      </c>
    </row>
    <row r="39" spans="1:7">
      <c r="A39" s="466" t="s">
        <v>217</v>
      </c>
      <c r="B39" s="472">
        <v>0</v>
      </c>
      <c r="C39" s="472">
        <v>0</v>
      </c>
      <c r="D39" s="470">
        <f t="shared" si="0"/>
        <v>0</v>
      </c>
      <c r="E39" s="472">
        <v>0</v>
      </c>
      <c r="F39" s="472">
        <v>0</v>
      </c>
      <c r="G39" s="471">
        <f t="shared" si="1"/>
        <v>0</v>
      </c>
    </row>
    <row r="40" spans="1:7">
      <c r="A40" s="466" t="s">
        <v>218</v>
      </c>
      <c r="B40" s="472">
        <v>372452</v>
      </c>
      <c r="C40" s="472">
        <v>0</v>
      </c>
      <c r="D40" s="470">
        <f t="shared" si="0"/>
        <v>372452</v>
      </c>
      <c r="E40" s="472">
        <v>12800</v>
      </c>
      <c r="F40" s="472">
        <v>12800</v>
      </c>
      <c r="G40" s="471">
        <f t="shared" si="1"/>
        <v>359652</v>
      </c>
    </row>
    <row r="41" spans="1:7">
      <c r="A41" s="466" t="s">
        <v>219</v>
      </c>
      <c r="B41" s="472">
        <v>0</v>
      </c>
      <c r="C41" s="472">
        <v>0</v>
      </c>
      <c r="D41" s="470">
        <f t="shared" si="0"/>
        <v>0</v>
      </c>
      <c r="E41" s="472">
        <v>0</v>
      </c>
      <c r="F41" s="472">
        <v>0</v>
      </c>
      <c r="G41" s="471">
        <f t="shared" si="1"/>
        <v>0</v>
      </c>
    </row>
    <row r="42" spans="1:7">
      <c r="A42" s="466" t="s">
        <v>534</v>
      </c>
      <c r="B42" s="472">
        <v>0</v>
      </c>
      <c r="C42" s="472">
        <v>0</v>
      </c>
      <c r="D42" s="470">
        <f t="shared" si="0"/>
        <v>0</v>
      </c>
      <c r="E42" s="472">
        <v>0</v>
      </c>
      <c r="F42" s="472">
        <v>0</v>
      </c>
      <c r="G42" s="471">
        <f t="shared" si="1"/>
        <v>0</v>
      </c>
    </row>
    <row r="43" spans="1:7">
      <c r="A43" s="466" t="s">
        <v>221</v>
      </c>
      <c r="B43" s="472">
        <v>0</v>
      </c>
      <c r="C43" s="472">
        <v>0</v>
      </c>
      <c r="D43" s="470">
        <f t="shared" si="0"/>
        <v>0</v>
      </c>
      <c r="E43" s="472">
        <v>0</v>
      </c>
      <c r="F43" s="472">
        <v>0</v>
      </c>
      <c r="G43" s="471">
        <f t="shared" si="1"/>
        <v>0</v>
      </c>
    </row>
    <row r="44" spans="1:7">
      <c r="A44" s="466" t="s">
        <v>222</v>
      </c>
      <c r="B44" s="472">
        <v>0</v>
      </c>
      <c r="C44" s="472">
        <v>0</v>
      </c>
      <c r="D44" s="470">
        <f t="shared" si="0"/>
        <v>0</v>
      </c>
      <c r="E44" s="472">
        <v>0</v>
      </c>
      <c r="F44" s="472">
        <v>0</v>
      </c>
      <c r="G44" s="471">
        <f t="shared" si="1"/>
        <v>0</v>
      </c>
    </row>
    <row r="45" spans="1:7">
      <c r="A45" s="466" t="s">
        <v>223</v>
      </c>
      <c r="B45" s="472">
        <v>0</v>
      </c>
      <c r="C45" s="472">
        <v>0</v>
      </c>
      <c r="D45" s="470">
        <f t="shared" si="0"/>
        <v>0</v>
      </c>
      <c r="E45" s="472">
        <v>0</v>
      </c>
      <c r="F45" s="472">
        <v>0</v>
      </c>
      <c r="G45" s="471">
        <f t="shared" si="1"/>
        <v>0</v>
      </c>
    </row>
    <row r="46" spans="1:7">
      <c r="A46" s="467" t="s">
        <v>535</v>
      </c>
      <c r="B46" s="470">
        <f>SUM(B47:B55)</f>
        <v>0</v>
      </c>
      <c r="C46" s="470">
        <f>SUM(C47:C55)</f>
        <v>236499</v>
      </c>
      <c r="D46" s="470">
        <f>B46+C46</f>
        <v>236499</v>
      </c>
      <c r="E46" s="470">
        <f>SUM(E47:E55)</f>
        <v>214680</v>
      </c>
      <c r="F46" s="470">
        <f>SUM(F47:F55)</f>
        <v>214680</v>
      </c>
      <c r="G46" s="471">
        <f t="shared" si="1"/>
        <v>21819</v>
      </c>
    </row>
    <row r="47" spans="1:7">
      <c r="A47" s="466" t="s">
        <v>536</v>
      </c>
      <c r="B47" s="472">
        <v>0</v>
      </c>
      <c r="C47" s="472">
        <v>52919</v>
      </c>
      <c r="D47" s="470">
        <f t="shared" si="0"/>
        <v>52919</v>
      </c>
      <c r="E47" s="472">
        <v>31100</v>
      </c>
      <c r="F47" s="472">
        <v>31100</v>
      </c>
      <c r="G47" s="471">
        <f>D47-E47</f>
        <v>21819</v>
      </c>
    </row>
    <row r="48" spans="1:7">
      <c r="A48" s="466" t="s">
        <v>537</v>
      </c>
      <c r="B48" s="472">
        <v>0</v>
      </c>
      <c r="C48" s="472">
        <v>0</v>
      </c>
      <c r="D48" s="470">
        <f t="shared" si="0"/>
        <v>0</v>
      </c>
      <c r="E48" s="472">
        <v>0</v>
      </c>
      <c r="F48" s="472">
        <v>0</v>
      </c>
      <c r="G48" s="471">
        <f t="shared" si="1"/>
        <v>0</v>
      </c>
    </row>
    <row r="49" spans="1:7">
      <c r="A49" s="466" t="s">
        <v>538</v>
      </c>
      <c r="B49" s="472">
        <v>0</v>
      </c>
      <c r="C49" s="472">
        <v>0</v>
      </c>
      <c r="D49" s="470">
        <f t="shared" si="0"/>
        <v>0</v>
      </c>
      <c r="E49" s="472">
        <v>0</v>
      </c>
      <c r="F49" s="472">
        <v>0</v>
      </c>
      <c r="G49" s="471">
        <f t="shared" si="1"/>
        <v>0</v>
      </c>
    </row>
    <row r="50" spans="1:7">
      <c r="A50" s="466" t="s">
        <v>539</v>
      </c>
      <c r="B50" s="472">
        <v>0</v>
      </c>
      <c r="C50" s="472">
        <v>0</v>
      </c>
      <c r="D50" s="470">
        <f t="shared" si="0"/>
        <v>0</v>
      </c>
      <c r="E50" s="472">
        <v>0</v>
      </c>
      <c r="F50" s="472">
        <v>0</v>
      </c>
      <c r="G50" s="471">
        <f t="shared" si="1"/>
        <v>0</v>
      </c>
    </row>
    <row r="51" spans="1:7">
      <c r="A51" s="466" t="s">
        <v>540</v>
      </c>
      <c r="B51" s="472">
        <v>0</v>
      </c>
      <c r="C51" s="472">
        <v>0</v>
      </c>
      <c r="D51" s="470">
        <f t="shared" si="0"/>
        <v>0</v>
      </c>
      <c r="E51" s="472">
        <v>0</v>
      </c>
      <c r="F51" s="472">
        <v>0</v>
      </c>
      <c r="G51" s="471">
        <f t="shared" si="1"/>
        <v>0</v>
      </c>
    </row>
    <row r="52" spans="1:7">
      <c r="A52" s="466" t="s">
        <v>541</v>
      </c>
      <c r="B52" s="472">
        <v>0</v>
      </c>
      <c r="C52" s="472">
        <v>0</v>
      </c>
      <c r="D52" s="470">
        <f t="shared" si="0"/>
        <v>0</v>
      </c>
      <c r="E52" s="472">
        <v>0</v>
      </c>
      <c r="F52" s="472">
        <v>0</v>
      </c>
      <c r="G52" s="471">
        <f t="shared" si="1"/>
        <v>0</v>
      </c>
    </row>
    <row r="53" spans="1:7">
      <c r="A53" s="466" t="s">
        <v>542</v>
      </c>
      <c r="B53" s="472">
        <v>0</v>
      </c>
      <c r="C53" s="472">
        <v>0</v>
      </c>
      <c r="D53" s="470">
        <f t="shared" si="0"/>
        <v>0</v>
      </c>
      <c r="E53" s="472">
        <v>0</v>
      </c>
      <c r="F53" s="472">
        <v>0</v>
      </c>
      <c r="G53" s="471">
        <f t="shared" si="1"/>
        <v>0</v>
      </c>
    </row>
    <row r="54" spans="1:7">
      <c r="A54" s="466" t="s">
        <v>543</v>
      </c>
      <c r="B54" s="472">
        <v>0</v>
      </c>
      <c r="C54" s="472">
        <v>0</v>
      </c>
      <c r="D54" s="470">
        <f t="shared" si="0"/>
        <v>0</v>
      </c>
      <c r="E54" s="472">
        <v>0</v>
      </c>
      <c r="F54" s="472">
        <v>0</v>
      </c>
      <c r="G54" s="471">
        <f t="shared" si="1"/>
        <v>0</v>
      </c>
    </row>
    <row r="55" spans="1:7">
      <c r="A55" s="466" t="s">
        <v>54</v>
      </c>
      <c r="B55" s="472">
        <v>0</v>
      </c>
      <c r="C55" s="472">
        <v>183580</v>
      </c>
      <c r="D55" s="470">
        <f t="shared" si="0"/>
        <v>183580</v>
      </c>
      <c r="E55" s="472">
        <v>183580</v>
      </c>
      <c r="F55" s="472">
        <v>183580</v>
      </c>
      <c r="G55" s="471">
        <f t="shared" si="1"/>
        <v>0</v>
      </c>
    </row>
    <row r="56" spans="1:7">
      <c r="A56" s="467" t="s">
        <v>239</v>
      </c>
      <c r="B56" s="470">
        <f>SUM(B57:B59)</f>
        <v>0</v>
      </c>
      <c r="C56" s="470">
        <f>SUM(C57:C59)</f>
        <v>0</v>
      </c>
      <c r="D56" s="470">
        <f>B56+C56</f>
        <v>0</v>
      </c>
      <c r="E56" s="470">
        <f>SUM(E57:E59)</f>
        <v>0</v>
      </c>
      <c r="F56" s="470">
        <f>SUM(F57:F59)</f>
        <v>0</v>
      </c>
      <c r="G56" s="471">
        <f t="shared" si="1"/>
        <v>0</v>
      </c>
    </row>
    <row r="57" spans="1:7">
      <c r="A57" s="466" t="s">
        <v>544</v>
      </c>
      <c r="B57" s="472"/>
      <c r="C57" s="472"/>
      <c r="D57" s="470">
        <f t="shared" si="0"/>
        <v>0</v>
      </c>
      <c r="E57" s="472"/>
      <c r="F57" s="472"/>
      <c r="G57" s="471">
        <f t="shared" si="1"/>
        <v>0</v>
      </c>
    </row>
    <row r="58" spans="1:7">
      <c r="A58" s="466" t="s">
        <v>545</v>
      </c>
      <c r="B58" s="472"/>
      <c r="C58" s="472"/>
      <c r="D58" s="470">
        <f t="shared" si="0"/>
        <v>0</v>
      </c>
      <c r="E58" s="472"/>
      <c r="F58" s="472"/>
      <c r="G58" s="471">
        <f t="shared" si="1"/>
        <v>0</v>
      </c>
    </row>
    <row r="59" spans="1:7">
      <c r="A59" s="466" t="s">
        <v>546</v>
      </c>
      <c r="B59" s="472"/>
      <c r="C59" s="472"/>
      <c r="D59" s="470">
        <f t="shared" si="0"/>
        <v>0</v>
      </c>
      <c r="E59" s="472"/>
      <c r="F59" s="472"/>
      <c r="G59" s="471">
        <f t="shared" si="1"/>
        <v>0</v>
      </c>
    </row>
    <row r="60" spans="1:7">
      <c r="A60" s="467" t="s">
        <v>547</v>
      </c>
      <c r="B60" s="470">
        <f>SUM(B61:B67)</f>
        <v>0</v>
      </c>
      <c r="C60" s="470">
        <f>SUM(C61:C67)</f>
        <v>0</v>
      </c>
      <c r="D60" s="470">
        <f>B60+C60</f>
        <v>0</v>
      </c>
      <c r="E60" s="470">
        <f>SUM(E61:E67)</f>
        <v>0</v>
      </c>
      <c r="F60" s="470">
        <f>SUM(F61:F67)</f>
        <v>0</v>
      </c>
      <c r="G60" s="471">
        <f t="shared" si="1"/>
        <v>0</v>
      </c>
    </row>
    <row r="61" spans="1:7">
      <c r="A61" s="466" t="s">
        <v>548</v>
      </c>
      <c r="B61" s="472"/>
      <c r="C61" s="472"/>
      <c r="D61" s="470">
        <f t="shared" si="0"/>
        <v>0</v>
      </c>
      <c r="E61" s="472"/>
      <c r="F61" s="472"/>
      <c r="G61" s="471">
        <f t="shared" si="1"/>
        <v>0</v>
      </c>
    </row>
    <row r="62" spans="1:7" ht="15.75" thickBot="1">
      <c r="A62" s="468" t="s">
        <v>549</v>
      </c>
      <c r="B62" s="473"/>
      <c r="C62" s="473"/>
      <c r="D62" s="474">
        <f t="shared" si="0"/>
        <v>0</v>
      </c>
      <c r="E62" s="473"/>
      <c r="F62" s="473"/>
      <c r="G62" s="475">
        <f t="shared" si="1"/>
        <v>0</v>
      </c>
    </row>
    <row r="63" spans="1:7">
      <c r="A63" s="466" t="s">
        <v>550</v>
      </c>
      <c r="B63" s="472"/>
      <c r="C63" s="472"/>
      <c r="D63" s="470">
        <f t="shared" si="0"/>
        <v>0</v>
      </c>
      <c r="E63" s="472"/>
      <c r="F63" s="472"/>
      <c r="G63" s="471">
        <f t="shared" si="1"/>
        <v>0</v>
      </c>
    </row>
    <row r="64" spans="1:7">
      <c r="A64" s="466" t="s">
        <v>551</v>
      </c>
      <c r="B64" s="472"/>
      <c r="C64" s="472"/>
      <c r="D64" s="470">
        <f t="shared" si="0"/>
        <v>0</v>
      </c>
      <c r="E64" s="472"/>
      <c r="F64" s="472"/>
      <c r="G64" s="471">
        <f t="shared" si="1"/>
        <v>0</v>
      </c>
    </row>
    <row r="65" spans="1:7">
      <c r="A65" s="466" t="s">
        <v>552</v>
      </c>
      <c r="B65" s="472"/>
      <c r="C65" s="472"/>
      <c r="D65" s="470">
        <f t="shared" si="0"/>
        <v>0</v>
      </c>
      <c r="E65" s="472"/>
      <c r="F65" s="472"/>
      <c r="G65" s="471">
        <f t="shared" si="1"/>
        <v>0</v>
      </c>
    </row>
    <row r="66" spans="1:7">
      <c r="A66" s="466" t="s">
        <v>553</v>
      </c>
      <c r="B66" s="472"/>
      <c r="C66" s="472"/>
      <c r="D66" s="470">
        <f t="shared" si="0"/>
        <v>0</v>
      </c>
      <c r="E66" s="472"/>
      <c r="F66" s="472"/>
      <c r="G66" s="471">
        <f t="shared" si="1"/>
        <v>0</v>
      </c>
    </row>
    <row r="67" spans="1:7">
      <c r="A67" s="466" t="s">
        <v>554</v>
      </c>
      <c r="B67" s="472"/>
      <c r="C67" s="472"/>
      <c r="D67" s="470">
        <f t="shared" si="0"/>
        <v>0</v>
      </c>
      <c r="E67" s="472"/>
      <c r="F67" s="472"/>
      <c r="G67" s="471">
        <f t="shared" si="1"/>
        <v>0</v>
      </c>
    </row>
    <row r="68" spans="1:7">
      <c r="A68" s="467" t="s">
        <v>202</v>
      </c>
      <c r="B68" s="470">
        <f>SUM(B69:B71)</f>
        <v>0</v>
      </c>
      <c r="C68" s="470">
        <f>SUM(C69:C71)</f>
        <v>0</v>
      </c>
      <c r="D68" s="470">
        <f>B68+C68</f>
        <v>0</v>
      </c>
      <c r="E68" s="470">
        <f>SUM(E69:E71)</f>
        <v>0</v>
      </c>
      <c r="F68" s="470">
        <f>SUM(F69:F71)</f>
        <v>0</v>
      </c>
      <c r="G68" s="471">
        <f t="shared" si="1"/>
        <v>0</v>
      </c>
    </row>
    <row r="69" spans="1:7">
      <c r="A69" s="466" t="s">
        <v>225</v>
      </c>
      <c r="B69" s="472"/>
      <c r="C69" s="472"/>
      <c r="D69" s="470">
        <f t="shared" si="0"/>
        <v>0</v>
      </c>
      <c r="E69" s="472"/>
      <c r="F69" s="472"/>
      <c r="G69" s="471">
        <f t="shared" si="1"/>
        <v>0</v>
      </c>
    </row>
    <row r="70" spans="1:7">
      <c r="A70" s="466" t="s">
        <v>67</v>
      </c>
      <c r="B70" s="472"/>
      <c r="C70" s="472"/>
      <c r="D70" s="470">
        <f t="shared" si="0"/>
        <v>0</v>
      </c>
      <c r="E70" s="472"/>
      <c r="F70" s="472"/>
      <c r="G70" s="471">
        <f t="shared" si="1"/>
        <v>0</v>
      </c>
    </row>
    <row r="71" spans="1:7">
      <c r="A71" s="466" t="s">
        <v>226</v>
      </c>
      <c r="B71" s="472"/>
      <c r="C71" s="472"/>
      <c r="D71" s="470">
        <f t="shared" si="0"/>
        <v>0</v>
      </c>
      <c r="E71" s="472"/>
      <c r="F71" s="472"/>
      <c r="G71" s="471">
        <f t="shared" si="1"/>
        <v>0</v>
      </c>
    </row>
    <row r="72" spans="1:7">
      <c r="A72" s="467" t="s">
        <v>555</v>
      </c>
      <c r="B72" s="470">
        <f>SUM(B73:B79)</f>
        <v>0</v>
      </c>
      <c r="C72" s="470">
        <f>SUM(C73:C79)</f>
        <v>0</v>
      </c>
      <c r="D72" s="470">
        <f>B72+C72</f>
        <v>0</v>
      </c>
      <c r="E72" s="470">
        <f>SUM(E73:E79)</f>
        <v>0</v>
      </c>
      <c r="F72" s="470">
        <f>SUM(F73:F79)</f>
        <v>0</v>
      </c>
      <c r="G72" s="471">
        <f t="shared" si="1"/>
        <v>0</v>
      </c>
    </row>
    <row r="73" spans="1:7">
      <c r="A73" s="466" t="s">
        <v>556</v>
      </c>
      <c r="B73" s="472"/>
      <c r="C73" s="472"/>
      <c r="D73" s="470">
        <f t="shared" ref="D73:D79" si="2">B73+C73</f>
        <v>0</v>
      </c>
      <c r="E73" s="472"/>
      <c r="F73" s="472"/>
      <c r="G73" s="471">
        <f t="shared" ref="G73:G79" si="3">D73-E73</f>
        <v>0</v>
      </c>
    </row>
    <row r="74" spans="1:7">
      <c r="A74" s="466" t="s">
        <v>228</v>
      </c>
      <c r="B74" s="472"/>
      <c r="C74" s="472"/>
      <c r="D74" s="470">
        <f t="shared" si="2"/>
        <v>0</v>
      </c>
      <c r="E74" s="472"/>
      <c r="F74" s="472"/>
      <c r="G74" s="471">
        <f t="shared" si="3"/>
        <v>0</v>
      </c>
    </row>
    <row r="75" spans="1:7">
      <c r="A75" s="466" t="s">
        <v>229</v>
      </c>
      <c r="B75" s="472"/>
      <c r="C75" s="472"/>
      <c r="D75" s="470">
        <f t="shared" si="2"/>
        <v>0</v>
      </c>
      <c r="E75" s="472"/>
      <c r="F75" s="472"/>
      <c r="G75" s="471">
        <f t="shared" si="3"/>
        <v>0</v>
      </c>
    </row>
    <row r="76" spans="1:7">
      <c r="A76" s="466" t="s">
        <v>230</v>
      </c>
      <c r="B76" s="472"/>
      <c r="C76" s="472"/>
      <c r="D76" s="470">
        <f t="shared" si="2"/>
        <v>0</v>
      </c>
      <c r="E76" s="472"/>
      <c r="F76" s="472"/>
      <c r="G76" s="471">
        <f t="shared" si="3"/>
        <v>0</v>
      </c>
    </row>
    <row r="77" spans="1:7">
      <c r="A77" s="466" t="s">
        <v>231</v>
      </c>
      <c r="B77" s="472"/>
      <c r="C77" s="472"/>
      <c r="D77" s="470">
        <f t="shared" si="2"/>
        <v>0</v>
      </c>
      <c r="E77" s="472"/>
      <c r="F77" s="472"/>
      <c r="G77" s="471">
        <f t="shared" si="3"/>
        <v>0</v>
      </c>
    </row>
    <row r="78" spans="1:7">
      <c r="A78" s="466" t="s">
        <v>232</v>
      </c>
      <c r="B78" s="472"/>
      <c r="C78" s="472"/>
      <c r="D78" s="470">
        <f t="shared" si="2"/>
        <v>0</v>
      </c>
      <c r="E78" s="472"/>
      <c r="F78" s="472"/>
      <c r="G78" s="471">
        <f t="shared" si="3"/>
        <v>0</v>
      </c>
    </row>
    <row r="79" spans="1:7" ht="15.75" thickBot="1">
      <c r="A79" s="468" t="s">
        <v>557</v>
      </c>
      <c r="B79" s="473"/>
      <c r="C79" s="473"/>
      <c r="D79" s="474">
        <f t="shared" si="2"/>
        <v>0</v>
      </c>
      <c r="E79" s="473"/>
      <c r="F79" s="473"/>
      <c r="G79" s="475">
        <f t="shared" si="3"/>
        <v>0</v>
      </c>
    </row>
    <row r="80" spans="1:7" ht="15.75" thickBot="1">
      <c r="A80" s="469" t="s">
        <v>558</v>
      </c>
      <c r="B80" s="442">
        <f>B72+B68+B60+B56+B46+B36+B26+B16+B8</f>
        <v>39323877</v>
      </c>
      <c r="C80" s="442">
        <f>C72+C68+C60+C56+C46+C36+C26+C16+C8</f>
        <v>-5246518</v>
      </c>
      <c r="D80" s="442">
        <f>B80+C80</f>
        <v>34077359</v>
      </c>
      <c r="E80" s="442">
        <f>E72+E68+E60+E56+E46+E36+E26+E16+E8</f>
        <v>27979051</v>
      </c>
      <c r="F80" s="442">
        <f>F72+F68+F60+F56+F46+F36+F26+F16+F8</f>
        <v>27742246</v>
      </c>
      <c r="G80" s="476">
        <f>D80-E80</f>
        <v>6098308</v>
      </c>
    </row>
    <row r="81" spans="1:7">
      <c r="A81" s="583"/>
      <c r="B81" s="584"/>
      <c r="C81" s="584"/>
      <c r="D81" s="584"/>
      <c r="E81" s="584"/>
      <c r="F81" s="584"/>
      <c r="G81" s="584"/>
    </row>
    <row r="82" spans="1:7">
      <c r="A82" s="583"/>
      <c r="B82" s="584"/>
      <c r="C82" s="584"/>
      <c r="D82" s="584"/>
      <c r="E82" s="584"/>
      <c r="F82" s="584"/>
      <c r="G82" s="584"/>
    </row>
    <row r="83" spans="1:7">
      <c r="A83" s="583"/>
      <c r="B83" s="584"/>
      <c r="C83" s="584"/>
      <c r="D83" s="584"/>
      <c r="E83" s="584"/>
      <c r="F83" s="584"/>
      <c r="G83" s="584"/>
    </row>
    <row r="84" spans="1:7">
      <c r="A84" s="583"/>
      <c r="B84" s="584"/>
      <c r="C84" s="584"/>
      <c r="D84" s="584"/>
      <c r="E84" s="584"/>
      <c r="F84" s="584"/>
      <c r="G84" s="584"/>
    </row>
    <row r="85" spans="1:7">
      <c r="A85" s="583"/>
      <c r="B85" s="584"/>
      <c r="C85" s="584"/>
      <c r="D85" s="584"/>
      <c r="E85" s="584"/>
      <c r="F85" s="584"/>
      <c r="G85" s="584"/>
    </row>
    <row r="86" spans="1:7">
      <c r="A86" s="583"/>
      <c r="B86" s="584"/>
      <c r="C86" s="584"/>
      <c r="D86" s="584"/>
      <c r="E86" s="584"/>
      <c r="F86" s="584"/>
      <c r="G86" s="584"/>
    </row>
    <row r="87" spans="1:7" ht="16.5">
      <c r="A87" s="120"/>
      <c r="B87" s="120"/>
      <c r="C87" s="120"/>
      <c r="D87" s="120"/>
      <c r="E87" s="120"/>
      <c r="F87" s="120"/>
      <c r="G87" s="120"/>
    </row>
    <row r="88" spans="1:7" ht="16.5">
      <c r="A88" s="120"/>
      <c r="B88" s="120"/>
      <c r="C88" s="120"/>
      <c r="D88" s="120"/>
      <c r="E88" s="120"/>
      <c r="F88" s="120"/>
      <c r="G88" s="120"/>
    </row>
    <row r="89" spans="1:7" ht="16.5">
      <c r="A89" s="120"/>
      <c r="B89" s="120"/>
      <c r="C89" s="120"/>
      <c r="D89" s="120"/>
      <c r="E89" s="120"/>
      <c r="F89" s="120"/>
      <c r="G89" s="120"/>
    </row>
    <row r="90" spans="1:7" ht="16.5">
      <c r="A90" s="120"/>
      <c r="B90" s="120"/>
      <c r="C90" s="120"/>
      <c r="D90" s="120"/>
      <c r="E90" s="120"/>
      <c r="F90" s="120"/>
      <c r="G90" s="120"/>
    </row>
  </sheetData>
  <sheetProtection password="C115" sheet="1" scenarios="1" formatColumns="0" formatRows="0"/>
  <mergeCells count="6">
    <mergeCell ref="A6:A7"/>
    <mergeCell ref="A1:G1"/>
    <mergeCell ref="A2:G2"/>
    <mergeCell ref="A3:G3"/>
    <mergeCell ref="A4:G4"/>
    <mergeCell ref="A5:E5"/>
  </mergeCells>
  <pageMargins left="0.70866141732283472" right="0.70866141732283472" top="0.74803149606299213" bottom="0.74803149606299213" header="0.31496062992125984" footer="0.31496062992125984"/>
  <pageSetup scale="67" orientation="portrait" horizontalDpi="1200" verticalDpi="1200" r:id="rId1"/>
  <rowBreaks count="1" manualBreakCount="1">
    <brk id="6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59"/>
  <sheetViews>
    <sheetView view="pageBreakPreview" topLeftCell="A136" zoomScaleSheetLayoutView="100" workbookViewId="0">
      <selection activeCell="F49" sqref="F49:G57"/>
    </sheetView>
  </sheetViews>
  <sheetFormatPr baseColWidth="10" defaultRowHeight="15"/>
  <cols>
    <col min="1" max="1" width="6.140625" customWidth="1"/>
    <col min="2" max="2" width="61.140625" customWidth="1"/>
    <col min="3" max="3" width="12.28515625" bestFit="1" customWidth="1"/>
    <col min="5" max="5" width="12.5703125" customWidth="1"/>
    <col min="6" max="6" width="12" bestFit="1" customWidth="1"/>
    <col min="7" max="7" width="12.28515625" bestFit="1" customWidth="1"/>
  </cols>
  <sheetData>
    <row r="1" spans="1:8" ht="15.75">
      <c r="A1" s="1319" t="str">
        <f>'CPCA-I-01'!A1:G1</f>
        <v>Universidad Tecnológica de Guaymas</v>
      </c>
      <c r="B1" s="1320"/>
      <c r="C1" s="1320"/>
      <c r="D1" s="1320"/>
      <c r="E1" s="1320"/>
      <c r="F1" s="1320"/>
      <c r="G1" s="1320"/>
      <c r="H1" s="1321"/>
    </row>
    <row r="2" spans="1:8">
      <c r="A2" s="1322" t="s">
        <v>559</v>
      </c>
      <c r="B2" s="1323"/>
      <c r="C2" s="1323"/>
      <c r="D2" s="1323"/>
      <c r="E2" s="1323"/>
      <c r="F2" s="1323"/>
      <c r="G2" s="1323"/>
      <c r="H2" s="1324"/>
    </row>
    <row r="3" spans="1:8">
      <c r="A3" s="1322" t="s">
        <v>560</v>
      </c>
      <c r="B3" s="1323"/>
      <c r="C3" s="1323"/>
      <c r="D3" s="1323"/>
      <c r="E3" s="1323"/>
      <c r="F3" s="1323"/>
      <c r="G3" s="1323"/>
      <c r="H3" s="1324"/>
    </row>
    <row r="4" spans="1:8">
      <c r="A4" s="1322" t="str">
        <f>'CPCA-II-02'!A3:I3</f>
        <v>Del 01 de enero al 31 de diciembre de 2021</v>
      </c>
      <c r="B4" s="1323"/>
      <c r="C4" s="1323"/>
      <c r="D4" s="1323"/>
      <c r="E4" s="1323"/>
      <c r="F4" s="1323"/>
      <c r="G4" s="1323"/>
      <c r="H4" s="1324"/>
    </row>
    <row r="5" spans="1:8" ht="15.75" thickBot="1">
      <c r="A5" s="1310" t="s">
        <v>84</v>
      </c>
      <c r="B5" s="1317"/>
      <c r="C5" s="1317"/>
      <c r="D5" s="1317"/>
      <c r="E5" s="1317"/>
      <c r="F5" s="1317"/>
      <c r="G5" s="1317"/>
      <c r="H5" s="1318"/>
    </row>
    <row r="6" spans="1:8" ht="15.75" thickBot="1">
      <c r="A6" s="1308" t="s">
        <v>85</v>
      </c>
      <c r="B6" s="1309"/>
      <c r="C6" s="1312" t="s">
        <v>561</v>
      </c>
      <c r="D6" s="1313"/>
      <c r="E6" s="1313"/>
      <c r="F6" s="1313"/>
      <c r="G6" s="1314"/>
      <c r="H6" s="1315" t="s">
        <v>562</v>
      </c>
    </row>
    <row r="7" spans="1:8" ht="36.75" thickBot="1">
      <c r="A7" s="1310"/>
      <c r="B7" s="1311"/>
      <c r="C7" s="831" t="s">
        <v>563</v>
      </c>
      <c r="D7" s="702" t="s">
        <v>564</v>
      </c>
      <c r="E7" s="831" t="s">
        <v>565</v>
      </c>
      <c r="F7" s="831" t="s">
        <v>434</v>
      </c>
      <c r="G7" s="831" t="s">
        <v>566</v>
      </c>
      <c r="H7" s="1316"/>
    </row>
    <row r="8" spans="1:8">
      <c r="A8" s="832"/>
      <c r="B8" s="753"/>
      <c r="C8" s="753"/>
      <c r="D8" s="754"/>
      <c r="E8" s="753"/>
      <c r="F8" s="753"/>
      <c r="G8" s="753"/>
      <c r="H8" s="755"/>
    </row>
    <row r="9" spans="1:8">
      <c r="A9" s="1304" t="s">
        <v>567</v>
      </c>
      <c r="B9" s="1305"/>
      <c r="C9" s="696">
        <f t="shared" ref="C9:H9" si="0">+C10+C18+C28+C38+C48+C58+C62+C71+C75</f>
        <v>39323877</v>
      </c>
      <c r="D9" s="696">
        <f t="shared" si="0"/>
        <v>-5246518</v>
      </c>
      <c r="E9" s="696">
        <f t="shared" si="0"/>
        <v>34077359</v>
      </c>
      <c r="F9" s="696">
        <f t="shared" si="0"/>
        <v>27979051</v>
      </c>
      <c r="G9" s="696">
        <f t="shared" si="0"/>
        <v>27742246</v>
      </c>
      <c r="H9" s="696">
        <f t="shared" si="0"/>
        <v>6098308</v>
      </c>
    </row>
    <row r="10" spans="1:8">
      <c r="A10" s="1306" t="s">
        <v>568</v>
      </c>
      <c r="B10" s="1307"/>
      <c r="C10" s="697">
        <f>SUM(C11:C17)</f>
        <v>23685442</v>
      </c>
      <c r="D10" s="697">
        <f t="shared" ref="D10:H10" si="1">SUM(D11:D17)</f>
        <v>-3076283</v>
      </c>
      <c r="E10" s="700">
        <f t="shared" si="1"/>
        <v>20609159</v>
      </c>
      <c r="F10" s="697">
        <f t="shared" si="1"/>
        <v>20609159</v>
      </c>
      <c r="G10" s="697">
        <f t="shared" si="1"/>
        <v>20609159</v>
      </c>
      <c r="H10" s="697">
        <f t="shared" si="1"/>
        <v>0</v>
      </c>
    </row>
    <row r="11" spans="1:8">
      <c r="A11" s="830"/>
      <c r="B11" s="736" t="s">
        <v>569</v>
      </c>
      <c r="C11" s="699">
        <v>15301055</v>
      </c>
      <c r="D11" s="699">
        <v>-66286</v>
      </c>
      <c r="E11" s="700">
        <f>C11+D11</f>
        <v>15234769</v>
      </c>
      <c r="F11" s="699">
        <v>15234769</v>
      </c>
      <c r="G11" s="699">
        <v>15234769</v>
      </c>
      <c r="H11" s="698">
        <f t="shared" ref="H11:H17" si="2">+E11-F11</f>
        <v>0</v>
      </c>
    </row>
    <row r="12" spans="1:8">
      <c r="A12" s="830"/>
      <c r="B12" s="736" t="s">
        <v>570</v>
      </c>
      <c r="C12" s="699">
        <v>0</v>
      </c>
      <c r="D12" s="699">
        <v>0</v>
      </c>
      <c r="E12" s="700">
        <f t="shared" ref="E12:E76" si="3">C12+D12</f>
        <v>0</v>
      </c>
      <c r="F12" s="699">
        <v>0</v>
      </c>
      <c r="G12" s="699">
        <v>0</v>
      </c>
      <c r="H12" s="698">
        <f t="shared" si="2"/>
        <v>0</v>
      </c>
    </row>
    <row r="13" spans="1:8">
      <c r="A13" s="830"/>
      <c r="B13" s="736" t="s">
        <v>571</v>
      </c>
      <c r="C13" s="699">
        <v>2478150</v>
      </c>
      <c r="D13" s="699">
        <v>-155752</v>
      </c>
      <c r="E13" s="700">
        <f t="shared" si="3"/>
        <v>2322398</v>
      </c>
      <c r="F13" s="699">
        <v>2322398</v>
      </c>
      <c r="G13" s="699">
        <v>2322399</v>
      </c>
      <c r="H13" s="698">
        <f t="shared" si="2"/>
        <v>0</v>
      </c>
    </row>
    <row r="14" spans="1:8">
      <c r="A14" s="830"/>
      <c r="B14" s="736" t="s">
        <v>572</v>
      </c>
      <c r="C14" s="699">
        <v>5718402</v>
      </c>
      <c r="D14" s="699">
        <v>-3850414</v>
      </c>
      <c r="E14" s="700">
        <f t="shared" si="3"/>
        <v>1867988</v>
      </c>
      <c r="F14" s="699">
        <v>1867988</v>
      </c>
      <c r="G14" s="699">
        <v>1867987</v>
      </c>
      <c r="H14" s="698">
        <f t="shared" si="2"/>
        <v>0</v>
      </c>
    </row>
    <row r="15" spans="1:8">
      <c r="A15" s="830"/>
      <c r="B15" s="736" t="s">
        <v>573</v>
      </c>
      <c r="C15" s="699">
        <v>187835</v>
      </c>
      <c r="D15" s="699">
        <v>993969</v>
      </c>
      <c r="E15" s="700">
        <f t="shared" si="3"/>
        <v>1181804</v>
      </c>
      <c r="F15" s="699">
        <v>1181804</v>
      </c>
      <c r="G15" s="699">
        <v>1181804</v>
      </c>
      <c r="H15" s="698">
        <f t="shared" si="2"/>
        <v>0</v>
      </c>
    </row>
    <row r="16" spans="1:8">
      <c r="A16" s="830"/>
      <c r="B16" s="736" t="s">
        <v>574</v>
      </c>
      <c r="C16" s="699">
        <v>0</v>
      </c>
      <c r="D16" s="699">
        <v>0</v>
      </c>
      <c r="E16" s="700">
        <f t="shared" si="3"/>
        <v>0</v>
      </c>
      <c r="F16" s="699">
        <v>0</v>
      </c>
      <c r="G16" s="699">
        <v>0</v>
      </c>
      <c r="H16" s="698">
        <f t="shared" si="2"/>
        <v>0</v>
      </c>
    </row>
    <row r="17" spans="1:8">
      <c r="A17" s="830"/>
      <c r="B17" s="736" t="s">
        <v>575</v>
      </c>
      <c r="C17" s="699">
        <v>0</v>
      </c>
      <c r="D17" s="699">
        <v>2200</v>
      </c>
      <c r="E17" s="700">
        <f t="shared" si="3"/>
        <v>2200</v>
      </c>
      <c r="F17" s="699">
        <v>2200</v>
      </c>
      <c r="G17" s="699">
        <v>2200</v>
      </c>
      <c r="H17" s="698">
        <f t="shared" si="2"/>
        <v>0</v>
      </c>
    </row>
    <row r="18" spans="1:8">
      <c r="A18" s="1306" t="s">
        <v>576</v>
      </c>
      <c r="B18" s="1307"/>
      <c r="C18" s="697">
        <f>SUM(C19:C27)</f>
        <v>4322870</v>
      </c>
      <c r="D18" s="697">
        <f t="shared" ref="D18:H18" si="4">SUM(D19:D27)</f>
        <v>-2320532</v>
      </c>
      <c r="E18" s="700">
        <f t="shared" si="4"/>
        <v>2002338</v>
      </c>
      <c r="F18" s="697">
        <f t="shared" si="4"/>
        <v>1423932</v>
      </c>
      <c r="G18" s="697">
        <f t="shared" si="4"/>
        <v>1423931</v>
      </c>
      <c r="H18" s="697">
        <f t="shared" si="4"/>
        <v>578406</v>
      </c>
    </row>
    <row r="19" spans="1:8">
      <c r="A19" s="830"/>
      <c r="B19" s="736" t="s">
        <v>577</v>
      </c>
      <c r="C19" s="699">
        <v>937848</v>
      </c>
      <c r="D19" s="699">
        <v>-74509</v>
      </c>
      <c r="E19" s="700">
        <f t="shared" si="3"/>
        <v>863339</v>
      </c>
      <c r="F19" s="699">
        <v>664032</v>
      </c>
      <c r="G19" s="699">
        <v>664032</v>
      </c>
      <c r="H19" s="698">
        <f t="shared" ref="H19:H82" si="5">+E19-F19</f>
        <v>199307</v>
      </c>
    </row>
    <row r="20" spans="1:8">
      <c r="A20" s="830"/>
      <c r="B20" s="736" t="s">
        <v>578</v>
      </c>
      <c r="C20" s="699">
        <v>300000</v>
      </c>
      <c r="D20" s="699">
        <v>-65332</v>
      </c>
      <c r="E20" s="700">
        <f t="shared" si="3"/>
        <v>234668</v>
      </c>
      <c r="F20" s="699">
        <v>194126</v>
      </c>
      <c r="G20" s="699">
        <v>194126</v>
      </c>
      <c r="H20" s="698">
        <f t="shared" si="5"/>
        <v>40542</v>
      </c>
    </row>
    <row r="21" spans="1:8">
      <c r="A21" s="830"/>
      <c r="B21" s="736" t="s">
        <v>579</v>
      </c>
      <c r="C21" s="699">
        <v>70629</v>
      </c>
      <c r="D21" s="699">
        <v>-70629</v>
      </c>
      <c r="E21" s="700">
        <f t="shared" si="3"/>
        <v>0</v>
      </c>
      <c r="F21" s="699">
        <v>0</v>
      </c>
      <c r="G21" s="699">
        <v>0</v>
      </c>
      <c r="H21" s="698">
        <f t="shared" si="5"/>
        <v>0</v>
      </c>
    </row>
    <row r="22" spans="1:8">
      <c r="A22" s="830"/>
      <c r="B22" s="736" t="s">
        <v>580</v>
      </c>
      <c r="C22" s="699">
        <v>184980</v>
      </c>
      <c r="D22" s="699">
        <v>-178572</v>
      </c>
      <c r="E22" s="700">
        <f t="shared" si="3"/>
        <v>6408</v>
      </c>
      <c r="F22" s="699">
        <v>5015</v>
      </c>
      <c r="G22" s="699">
        <v>5014</v>
      </c>
      <c r="H22" s="698">
        <f t="shared" si="5"/>
        <v>1393</v>
      </c>
    </row>
    <row r="23" spans="1:8">
      <c r="A23" s="830"/>
      <c r="B23" s="736" t="s">
        <v>581</v>
      </c>
      <c r="C23" s="699">
        <v>119839</v>
      </c>
      <c r="D23" s="699">
        <v>-84857</v>
      </c>
      <c r="E23" s="700">
        <f t="shared" si="3"/>
        <v>34982</v>
      </c>
      <c r="F23" s="699">
        <v>26862</v>
      </c>
      <c r="G23" s="699">
        <v>26862</v>
      </c>
      <c r="H23" s="698">
        <f t="shared" si="5"/>
        <v>8120</v>
      </c>
    </row>
    <row r="24" spans="1:8">
      <c r="A24" s="830"/>
      <c r="B24" s="736" t="s">
        <v>582</v>
      </c>
      <c r="C24" s="699">
        <v>2139665</v>
      </c>
      <c r="D24" s="699">
        <v>-1531335</v>
      </c>
      <c r="E24" s="700">
        <f t="shared" si="3"/>
        <v>608330</v>
      </c>
      <c r="F24" s="699">
        <v>326788</v>
      </c>
      <c r="G24" s="699">
        <v>326788</v>
      </c>
      <c r="H24" s="698">
        <f t="shared" si="5"/>
        <v>281542</v>
      </c>
    </row>
    <row r="25" spans="1:8">
      <c r="A25" s="830"/>
      <c r="B25" s="736" t="s">
        <v>583</v>
      </c>
      <c r="C25" s="699">
        <v>278458</v>
      </c>
      <c r="D25" s="699">
        <v>-208519</v>
      </c>
      <c r="E25" s="700">
        <f t="shared" si="3"/>
        <v>69939</v>
      </c>
      <c r="F25" s="699">
        <v>52014</v>
      </c>
      <c r="G25" s="699">
        <v>52014</v>
      </c>
      <c r="H25" s="698">
        <f t="shared" si="5"/>
        <v>17925</v>
      </c>
    </row>
    <row r="26" spans="1:8">
      <c r="A26" s="830"/>
      <c r="B26" s="736" t="s">
        <v>584</v>
      </c>
      <c r="C26" s="699">
        <v>0</v>
      </c>
      <c r="D26" s="699">
        <v>0</v>
      </c>
      <c r="E26" s="700">
        <f t="shared" si="3"/>
        <v>0</v>
      </c>
      <c r="F26" s="699">
        <v>0</v>
      </c>
      <c r="G26" s="699">
        <v>0</v>
      </c>
      <c r="H26" s="698">
        <f t="shared" si="5"/>
        <v>0</v>
      </c>
    </row>
    <row r="27" spans="1:8">
      <c r="A27" s="830"/>
      <c r="B27" s="736" t="s">
        <v>585</v>
      </c>
      <c r="C27" s="699">
        <v>291451</v>
      </c>
      <c r="D27" s="699">
        <v>-106779</v>
      </c>
      <c r="E27" s="700">
        <f t="shared" si="3"/>
        <v>184672</v>
      </c>
      <c r="F27" s="699">
        <v>155095</v>
      </c>
      <c r="G27" s="699">
        <v>155095</v>
      </c>
      <c r="H27" s="698">
        <f t="shared" si="5"/>
        <v>29577</v>
      </c>
    </row>
    <row r="28" spans="1:8">
      <c r="A28" s="1306" t="s">
        <v>586</v>
      </c>
      <c r="B28" s="1307"/>
      <c r="C28" s="697">
        <f>SUM(C29:C37)</f>
        <v>6933099</v>
      </c>
      <c r="D28" s="697">
        <f t="shared" ref="D28:H28" si="6">SUM(D29:D37)</f>
        <v>99693</v>
      </c>
      <c r="E28" s="700">
        <f t="shared" si="6"/>
        <v>7032792</v>
      </c>
      <c r="F28" s="697">
        <f t="shared" si="6"/>
        <v>5718480</v>
      </c>
      <c r="G28" s="697">
        <f t="shared" si="6"/>
        <v>5481676</v>
      </c>
      <c r="H28" s="697">
        <f t="shared" si="6"/>
        <v>1314312</v>
      </c>
    </row>
    <row r="29" spans="1:8">
      <c r="A29" s="830"/>
      <c r="B29" s="736" t="s">
        <v>587</v>
      </c>
      <c r="C29" s="699">
        <v>726715</v>
      </c>
      <c r="D29" s="699">
        <v>10540</v>
      </c>
      <c r="E29" s="700">
        <f t="shared" si="3"/>
        <v>737255</v>
      </c>
      <c r="F29" s="699">
        <v>473794</v>
      </c>
      <c r="G29" s="699">
        <v>473794</v>
      </c>
      <c r="H29" s="698">
        <f t="shared" si="5"/>
        <v>263461</v>
      </c>
    </row>
    <row r="30" spans="1:8">
      <c r="A30" s="830"/>
      <c r="B30" s="736" t="s">
        <v>588</v>
      </c>
      <c r="C30" s="699">
        <v>399148</v>
      </c>
      <c r="D30" s="699">
        <v>-210553</v>
      </c>
      <c r="E30" s="700">
        <f t="shared" si="3"/>
        <v>188595</v>
      </c>
      <c r="F30" s="699">
        <v>182769</v>
      </c>
      <c r="G30" s="699">
        <v>182769</v>
      </c>
      <c r="H30" s="698">
        <f t="shared" si="5"/>
        <v>5826</v>
      </c>
    </row>
    <row r="31" spans="1:8">
      <c r="A31" s="830"/>
      <c r="B31" s="736" t="s">
        <v>589</v>
      </c>
      <c r="C31" s="699">
        <v>2618340</v>
      </c>
      <c r="D31" s="699">
        <v>52742</v>
      </c>
      <c r="E31" s="700">
        <f t="shared" si="3"/>
        <v>2671082</v>
      </c>
      <c r="F31" s="699">
        <v>1830193</v>
      </c>
      <c r="G31" s="699">
        <v>1830193</v>
      </c>
      <c r="H31" s="698">
        <f t="shared" si="5"/>
        <v>840889</v>
      </c>
    </row>
    <row r="32" spans="1:8">
      <c r="A32" s="830"/>
      <c r="B32" s="736" t="s">
        <v>590</v>
      </c>
      <c r="C32" s="699">
        <v>518015</v>
      </c>
      <c r="D32" s="699">
        <v>-231634</v>
      </c>
      <c r="E32" s="700">
        <f t="shared" si="3"/>
        <v>286381</v>
      </c>
      <c r="F32" s="699">
        <v>265153</v>
      </c>
      <c r="G32" s="699">
        <v>30471</v>
      </c>
      <c r="H32" s="698">
        <f t="shared" si="5"/>
        <v>21228</v>
      </c>
    </row>
    <row r="33" spans="1:8">
      <c r="A33" s="830"/>
      <c r="B33" s="736" t="s">
        <v>591</v>
      </c>
      <c r="C33" s="699">
        <v>1065825</v>
      </c>
      <c r="D33" s="699">
        <v>917804</v>
      </c>
      <c r="E33" s="700">
        <f t="shared" si="3"/>
        <v>1983629</v>
      </c>
      <c r="F33" s="699">
        <v>1881478</v>
      </c>
      <c r="G33" s="699">
        <v>1879356</v>
      </c>
      <c r="H33" s="698">
        <f t="shared" si="5"/>
        <v>102151</v>
      </c>
    </row>
    <row r="34" spans="1:8">
      <c r="A34" s="830"/>
      <c r="B34" s="736" t="s">
        <v>592</v>
      </c>
      <c r="C34" s="699">
        <v>0</v>
      </c>
      <c r="D34" s="699">
        <v>15610</v>
      </c>
      <c r="E34" s="700">
        <f t="shared" si="3"/>
        <v>15610</v>
      </c>
      <c r="F34" s="699">
        <v>15610</v>
      </c>
      <c r="G34" s="699">
        <v>15610</v>
      </c>
      <c r="H34" s="698">
        <f t="shared" si="5"/>
        <v>0</v>
      </c>
    </row>
    <row r="35" spans="1:8">
      <c r="A35" s="830"/>
      <c r="B35" s="736" t="s">
        <v>593</v>
      </c>
      <c r="C35" s="699">
        <v>1335315</v>
      </c>
      <c r="D35" s="699">
        <v>-963082</v>
      </c>
      <c r="E35" s="700">
        <f t="shared" si="3"/>
        <v>372233</v>
      </c>
      <c r="F35" s="699">
        <v>315848</v>
      </c>
      <c r="G35" s="699">
        <v>315848</v>
      </c>
      <c r="H35" s="698">
        <f t="shared" si="5"/>
        <v>56385</v>
      </c>
    </row>
    <row r="36" spans="1:8">
      <c r="A36" s="830"/>
      <c r="B36" s="736" t="s">
        <v>594</v>
      </c>
      <c r="C36" s="699">
        <v>67649</v>
      </c>
      <c r="D36" s="699">
        <v>276623</v>
      </c>
      <c r="E36" s="700">
        <f t="shared" si="3"/>
        <v>344272</v>
      </c>
      <c r="F36" s="699">
        <v>319900</v>
      </c>
      <c r="G36" s="699">
        <v>319900</v>
      </c>
      <c r="H36" s="698">
        <f t="shared" si="5"/>
        <v>24372</v>
      </c>
    </row>
    <row r="37" spans="1:8" ht="15.75" thickBot="1">
      <c r="A37" s="735"/>
      <c r="B37" s="670" t="s">
        <v>595</v>
      </c>
      <c r="C37" s="713">
        <v>202092</v>
      </c>
      <c r="D37" s="713">
        <v>231643</v>
      </c>
      <c r="E37" s="714">
        <f t="shared" si="3"/>
        <v>433735</v>
      </c>
      <c r="F37" s="713">
        <v>433735</v>
      </c>
      <c r="G37" s="713">
        <v>433735</v>
      </c>
      <c r="H37" s="715">
        <f t="shared" si="5"/>
        <v>0</v>
      </c>
    </row>
    <row r="38" spans="1:8">
      <c r="A38" s="1306" t="s">
        <v>596</v>
      </c>
      <c r="B38" s="1307"/>
      <c r="C38" s="697">
        <f t="shared" ref="C38:H38" si="7">SUM(C39:C47)</f>
        <v>4382466</v>
      </c>
      <c r="D38" s="697">
        <f t="shared" si="7"/>
        <v>-185895</v>
      </c>
      <c r="E38" s="697">
        <f t="shared" si="7"/>
        <v>4196571</v>
      </c>
      <c r="F38" s="697">
        <f t="shared" si="7"/>
        <v>12800</v>
      </c>
      <c r="G38" s="697">
        <f t="shared" si="7"/>
        <v>12800</v>
      </c>
      <c r="H38" s="697">
        <f t="shared" si="7"/>
        <v>4183771</v>
      </c>
    </row>
    <row r="39" spans="1:8">
      <c r="A39" s="830"/>
      <c r="B39" s="736" t="s">
        <v>597</v>
      </c>
      <c r="C39" s="699">
        <v>4010014</v>
      </c>
      <c r="D39" s="699">
        <v>-185895</v>
      </c>
      <c r="E39" s="700">
        <f t="shared" si="3"/>
        <v>3824119</v>
      </c>
      <c r="F39" s="699">
        <v>0</v>
      </c>
      <c r="G39" s="699">
        <v>0</v>
      </c>
      <c r="H39" s="698">
        <f t="shared" si="5"/>
        <v>3824119</v>
      </c>
    </row>
    <row r="40" spans="1:8">
      <c r="A40" s="830"/>
      <c r="B40" s="736" t="s">
        <v>598</v>
      </c>
      <c r="C40" s="699">
        <v>0</v>
      </c>
      <c r="D40" s="699">
        <v>0</v>
      </c>
      <c r="E40" s="700">
        <f t="shared" si="3"/>
        <v>0</v>
      </c>
      <c r="F40" s="699">
        <v>0</v>
      </c>
      <c r="G40" s="699">
        <v>0</v>
      </c>
      <c r="H40" s="698">
        <f t="shared" si="5"/>
        <v>0</v>
      </c>
    </row>
    <row r="41" spans="1:8">
      <c r="A41" s="830"/>
      <c r="B41" s="736" t="s">
        <v>599</v>
      </c>
      <c r="C41" s="699">
        <v>0</v>
      </c>
      <c r="D41" s="699">
        <v>0</v>
      </c>
      <c r="E41" s="700">
        <f t="shared" si="3"/>
        <v>0</v>
      </c>
      <c r="F41" s="699">
        <v>0</v>
      </c>
      <c r="G41" s="699">
        <v>0</v>
      </c>
      <c r="H41" s="698">
        <f t="shared" si="5"/>
        <v>0</v>
      </c>
    </row>
    <row r="42" spans="1:8">
      <c r="A42" s="830"/>
      <c r="B42" s="736" t="s">
        <v>600</v>
      </c>
      <c r="C42" s="699">
        <v>372452</v>
      </c>
      <c r="D42" s="699">
        <v>0</v>
      </c>
      <c r="E42" s="700">
        <f t="shared" si="3"/>
        <v>372452</v>
      </c>
      <c r="F42" s="699">
        <v>12800</v>
      </c>
      <c r="G42" s="699">
        <v>12800</v>
      </c>
      <c r="H42" s="698">
        <f t="shared" si="5"/>
        <v>359652</v>
      </c>
    </row>
    <row r="43" spans="1:8">
      <c r="A43" s="830"/>
      <c r="B43" s="736" t="s">
        <v>601</v>
      </c>
      <c r="C43" s="699">
        <v>0</v>
      </c>
      <c r="D43" s="699">
        <v>0</v>
      </c>
      <c r="E43" s="700">
        <f t="shared" si="3"/>
        <v>0</v>
      </c>
      <c r="F43" s="699">
        <v>0</v>
      </c>
      <c r="G43" s="699">
        <v>0</v>
      </c>
      <c r="H43" s="698">
        <f t="shared" si="5"/>
        <v>0</v>
      </c>
    </row>
    <row r="44" spans="1:8">
      <c r="A44" s="830"/>
      <c r="B44" s="736" t="s">
        <v>602</v>
      </c>
      <c r="C44" s="699">
        <v>0</v>
      </c>
      <c r="D44" s="699">
        <v>0</v>
      </c>
      <c r="E44" s="700">
        <f t="shared" si="3"/>
        <v>0</v>
      </c>
      <c r="F44" s="699">
        <v>0</v>
      </c>
      <c r="G44" s="699">
        <v>0</v>
      </c>
      <c r="H44" s="698">
        <f t="shared" si="5"/>
        <v>0</v>
      </c>
    </row>
    <row r="45" spans="1:8">
      <c r="A45" s="830"/>
      <c r="B45" s="736" t="s">
        <v>603</v>
      </c>
      <c r="C45" s="699">
        <v>0</v>
      </c>
      <c r="D45" s="699">
        <v>0</v>
      </c>
      <c r="E45" s="700">
        <f t="shared" si="3"/>
        <v>0</v>
      </c>
      <c r="F45" s="699">
        <v>0</v>
      </c>
      <c r="G45" s="699">
        <v>0</v>
      </c>
      <c r="H45" s="698">
        <f t="shared" si="5"/>
        <v>0</v>
      </c>
    </row>
    <row r="46" spans="1:8">
      <c r="A46" s="830"/>
      <c r="B46" s="736" t="s">
        <v>604</v>
      </c>
      <c r="C46" s="699">
        <v>0</v>
      </c>
      <c r="D46" s="699">
        <v>0</v>
      </c>
      <c r="E46" s="700">
        <f t="shared" si="3"/>
        <v>0</v>
      </c>
      <c r="F46" s="699">
        <v>0</v>
      </c>
      <c r="G46" s="699">
        <v>0</v>
      </c>
      <c r="H46" s="698">
        <f t="shared" si="5"/>
        <v>0</v>
      </c>
    </row>
    <row r="47" spans="1:8">
      <c r="A47" s="830"/>
      <c r="B47" s="736" t="s">
        <v>605</v>
      </c>
      <c r="C47" s="699">
        <v>0</v>
      </c>
      <c r="D47" s="699">
        <v>0</v>
      </c>
      <c r="E47" s="700">
        <f t="shared" si="3"/>
        <v>0</v>
      </c>
      <c r="F47" s="699">
        <v>0</v>
      </c>
      <c r="G47" s="699">
        <v>0</v>
      </c>
      <c r="H47" s="698">
        <f t="shared" si="5"/>
        <v>0</v>
      </c>
    </row>
    <row r="48" spans="1:8">
      <c r="A48" s="1306" t="s">
        <v>606</v>
      </c>
      <c r="B48" s="1307"/>
      <c r="C48" s="697">
        <f>SUM(C49:C57)</f>
        <v>0</v>
      </c>
      <c r="D48" s="697">
        <f t="shared" ref="D48:H48" si="8">SUM(D49:D57)</f>
        <v>236499</v>
      </c>
      <c r="E48" s="700">
        <f t="shared" si="8"/>
        <v>236499</v>
      </c>
      <c r="F48" s="697">
        <f t="shared" si="8"/>
        <v>214680</v>
      </c>
      <c r="G48" s="697">
        <f t="shared" si="8"/>
        <v>214680</v>
      </c>
      <c r="H48" s="697">
        <f t="shared" si="8"/>
        <v>21819</v>
      </c>
    </row>
    <row r="49" spans="1:8">
      <c r="A49" s="830"/>
      <c r="B49" s="736" t="s">
        <v>607</v>
      </c>
      <c r="C49" s="699">
        <v>0</v>
      </c>
      <c r="D49" s="699">
        <v>52919</v>
      </c>
      <c r="E49" s="700">
        <f t="shared" si="3"/>
        <v>52919</v>
      </c>
      <c r="F49" s="699">
        <v>31100</v>
      </c>
      <c r="G49" s="699">
        <v>31100</v>
      </c>
      <c r="H49" s="698">
        <f t="shared" si="5"/>
        <v>21819</v>
      </c>
    </row>
    <row r="50" spans="1:8">
      <c r="A50" s="830"/>
      <c r="B50" s="736" t="s">
        <v>608</v>
      </c>
      <c r="C50" s="699"/>
      <c r="D50" s="699">
        <v>0</v>
      </c>
      <c r="E50" s="700">
        <f t="shared" si="3"/>
        <v>0</v>
      </c>
      <c r="F50" s="699">
        <v>0</v>
      </c>
      <c r="G50" s="699">
        <v>0</v>
      </c>
      <c r="H50" s="698">
        <f t="shared" si="5"/>
        <v>0</v>
      </c>
    </row>
    <row r="51" spans="1:8">
      <c r="A51" s="830"/>
      <c r="B51" s="736" t="s">
        <v>609</v>
      </c>
      <c r="C51" s="699"/>
      <c r="D51" s="699">
        <v>0</v>
      </c>
      <c r="E51" s="700">
        <f t="shared" si="3"/>
        <v>0</v>
      </c>
      <c r="F51" s="699">
        <v>0</v>
      </c>
      <c r="G51" s="699">
        <v>0</v>
      </c>
      <c r="H51" s="698">
        <f t="shared" si="5"/>
        <v>0</v>
      </c>
    </row>
    <row r="52" spans="1:8">
      <c r="A52" s="830"/>
      <c r="B52" s="736" t="s">
        <v>610</v>
      </c>
      <c r="C52" s="699"/>
      <c r="D52" s="699">
        <v>0</v>
      </c>
      <c r="E52" s="700">
        <f t="shared" si="3"/>
        <v>0</v>
      </c>
      <c r="F52" s="699">
        <v>0</v>
      </c>
      <c r="G52" s="699">
        <v>0</v>
      </c>
      <c r="H52" s="698">
        <f t="shared" si="5"/>
        <v>0</v>
      </c>
    </row>
    <row r="53" spans="1:8">
      <c r="A53" s="830"/>
      <c r="B53" s="736" t="s">
        <v>611</v>
      </c>
      <c r="C53" s="699"/>
      <c r="D53" s="699">
        <v>0</v>
      </c>
      <c r="E53" s="700">
        <f t="shared" si="3"/>
        <v>0</v>
      </c>
      <c r="F53" s="699">
        <v>0</v>
      </c>
      <c r="G53" s="699">
        <v>0</v>
      </c>
      <c r="H53" s="698">
        <f t="shared" si="5"/>
        <v>0</v>
      </c>
    </row>
    <row r="54" spans="1:8">
      <c r="A54" s="830"/>
      <c r="B54" s="736" t="s">
        <v>612</v>
      </c>
      <c r="C54" s="699"/>
      <c r="D54" s="699">
        <v>0</v>
      </c>
      <c r="E54" s="700">
        <f t="shared" si="3"/>
        <v>0</v>
      </c>
      <c r="F54" s="699">
        <v>0</v>
      </c>
      <c r="G54" s="699">
        <v>0</v>
      </c>
      <c r="H54" s="698">
        <f t="shared" si="5"/>
        <v>0</v>
      </c>
    </row>
    <row r="55" spans="1:8">
      <c r="A55" s="830"/>
      <c r="B55" s="736" t="s">
        <v>613</v>
      </c>
      <c r="C55" s="699"/>
      <c r="D55" s="699">
        <v>0</v>
      </c>
      <c r="E55" s="700">
        <f t="shared" si="3"/>
        <v>0</v>
      </c>
      <c r="F55" s="699">
        <v>0</v>
      </c>
      <c r="G55" s="699">
        <v>0</v>
      </c>
      <c r="H55" s="698">
        <f t="shared" si="5"/>
        <v>0</v>
      </c>
    </row>
    <row r="56" spans="1:8">
      <c r="A56" s="830"/>
      <c r="B56" s="736" t="s">
        <v>614</v>
      </c>
      <c r="C56" s="699"/>
      <c r="D56" s="699">
        <v>0</v>
      </c>
      <c r="E56" s="700">
        <f t="shared" si="3"/>
        <v>0</v>
      </c>
      <c r="F56" s="699">
        <v>0</v>
      </c>
      <c r="G56" s="699">
        <v>0</v>
      </c>
      <c r="H56" s="698">
        <f t="shared" si="5"/>
        <v>0</v>
      </c>
    </row>
    <row r="57" spans="1:8">
      <c r="A57" s="830"/>
      <c r="B57" s="736" t="s">
        <v>615</v>
      </c>
      <c r="C57" s="699"/>
      <c r="D57" s="699">
        <v>183580</v>
      </c>
      <c r="E57" s="700">
        <f t="shared" si="3"/>
        <v>183580</v>
      </c>
      <c r="F57" s="699">
        <v>183580</v>
      </c>
      <c r="G57" s="699">
        <v>183580</v>
      </c>
      <c r="H57" s="698">
        <f t="shared" si="5"/>
        <v>0</v>
      </c>
    </row>
    <row r="58" spans="1:8">
      <c r="A58" s="1306" t="s">
        <v>616</v>
      </c>
      <c r="B58" s="1307"/>
      <c r="C58" s="697">
        <f>SUM(C59:C61)</f>
        <v>0</v>
      </c>
      <c r="D58" s="697">
        <f t="shared" ref="D58:H58" si="9">SUM(D59:D61)</f>
        <v>0</v>
      </c>
      <c r="E58" s="700">
        <f t="shared" si="9"/>
        <v>0</v>
      </c>
      <c r="F58" s="697">
        <f t="shared" si="9"/>
        <v>0</v>
      </c>
      <c r="G58" s="697">
        <f t="shared" si="9"/>
        <v>0</v>
      </c>
      <c r="H58" s="697">
        <f t="shared" si="9"/>
        <v>0</v>
      </c>
    </row>
    <row r="59" spans="1:8">
      <c r="A59" s="830"/>
      <c r="B59" s="736" t="s">
        <v>617</v>
      </c>
      <c r="C59" s="699"/>
      <c r="D59" s="699"/>
      <c r="E59" s="700">
        <f t="shared" si="3"/>
        <v>0</v>
      </c>
      <c r="F59" s="699"/>
      <c r="G59" s="699"/>
      <c r="H59" s="698">
        <f t="shared" si="5"/>
        <v>0</v>
      </c>
    </row>
    <row r="60" spans="1:8">
      <c r="A60" s="830"/>
      <c r="B60" s="736" t="s">
        <v>618</v>
      </c>
      <c r="C60" s="699"/>
      <c r="D60" s="699"/>
      <c r="E60" s="700">
        <f t="shared" si="3"/>
        <v>0</v>
      </c>
      <c r="F60" s="699"/>
      <c r="G60" s="699"/>
      <c r="H60" s="698">
        <f t="shared" si="5"/>
        <v>0</v>
      </c>
    </row>
    <row r="61" spans="1:8">
      <c r="A61" s="830"/>
      <c r="B61" s="736" t="s">
        <v>619</v>
      </c>
      <c r="C61" s="699"/>
      <c r="D61" s="699"/>
      <c r="E61" s="700">
        <f t="shared" si="3"/>
        <v>0</v>
      </c>
      <c r="F61" s="699"/>
      <c r="G61" s="699"/>
      <c r="H61" s="698">
        <f t="shared" si="5"/>
        <v>0</v>
      </c>
    </row>
    <row r="62" spans="1:8">
      <c r="A62" s="1306" t="s">
        <v>620</v>
      </c>
      <c r="B62" s="1307"/>
      <c r="C62" s="697">
        <f t="shared" ref="C62:H62" si="10">SUM(C63:C70)</f>
        <v>0</v>
      </c>
      <c r="D62" s="697">
        <f t="shared" si="10"/>
        <v>0</v>
      </c>
      <c r="E62" s="697">
        <f t="shared" si="10"/>
        <v>0</v>
      </c>
      <c r="F62" s="697">
        <f t="shared" si="10"/>
        <v>0</v>
      </c>
      <c r="G62" s="697">
        <f t="shared" si="10"/>
        <v>0</v>
      </c>
      <c r="H62" s="697">
        <f t="shared" si="10"/>
        <v>0</v>
      </c>
    </row>
    <row r="63" spans="1:8">
      <c r="A63" s="830"/>
      <c r="B63" s="736" t="s">
        <v>621</v>
      </c>
      <c r="C63" s="699"/>
      <c r="D63" s="699"/>
      <c r="E63" s="700">
        <f t="shared" si="3"/>
        <v>0</v>
      </c>
      <c r="F63" s="699"/>
      <c r="G63" s="699"/>
      <c r="H63" s="698">
        <f t="shared" si="5"/>
        <v>0</v>
      </c>
    </row>
    <row r="64" spans="1:8">
      <c r="A64" s="830"/>
      <c r="B64" s="736" t="s">
        <v>622</v>
      </c>
      <c r="C64" s="699"/>
      <c r="D64" s="699"/>
      <c r="E64" s="700">
        <f t="shared" si="3"/>
        <v>0</v>
      </c>
      <c r="F64" s="699"/>
      <c r="G64" s="699"/>
      <c r="H64" s="698">
        <f t="shared" si="5"/>
        <v>0</v>
      </c>
    </row>
    <row r="65" spans="1:8">
      <c r="A65" s="830"/>
      <c r="B65" s="736" t="s">
        <v>623</v>
      </c>
      <c r="C65" s="699"/>
      <c r="D65" s="699"/>
      <c r="E65" s="700">
        <f t="shared" si="3"/>
        <v>0</v>
      </c>
      <c r="F65" s="699"/>
      <c r="G65" s="699"/>
      <c r="H65" s="698">
        <f t="shared" si="5"/>
        <v>0</v>
      </c>
    </row>
    <row r="66" spans="1:8">
      <c r="A66" s="830"/>
      <c r="B66" s="736" t="s">
        <v>624</v>
      </c>
      <c r="C66" s="699"/>
      <c r="D66" s="699"/>
      <c r="E66" s="700">
        <f t="shared" si="3"/>
        <v>0</v>
      </c>
      <c r="F66" s="699"/>
      <c r="G66" s="699"/>
      <c r="H66" s="698">
        <f t="shared" si="5"/>
        <v>0</v>
      </c>
    </row>
    <row r="67" spans="1:8">
      <c r="A67" s="830"/>
      <c r="B67" s="736" t="s">
        <v>625</v>
      </c>
      <c r="C67" s="699"/>
      <c r="D67" s="699"/>
      <c r="E67" s="700">
        <f t="shared" si="3"/>
        <v>0</v>
      </c>
      <c r="F67" s="699"/>
      <c r="G67" s="699"/>
      <c r="H67" s="698">
        <f t="shared" si="5"/>
        <v>0</v>
      </c>
    </row>
    <row r="68" spans="1:8">
      <c r="A68" s="830"/>
      <c r="B68" s="736" t="s">
        <v>626</v>
      </c>
      <c r="C68" s="699"/>
      <c r="D68" s="699"/>
      <c r="E68" s="700">
        <f t="shared" si="3"/>
        <v>0</v>
      </c>
      <c r="F68" s="699"/>
      <c r="G68" s="699"/>
      <c r="H68" s="698">
        <f t="shared" si="5"/>
        <v>0</v>
      </c>
    </row>
    <row r="69" spans="1:8">
      <c r="A69" s="830"/>
      <c r="B69" s="736" t="s">
        <v>627</v>
      </c>
      <c r="C69" s="699"/>
      <c r="D69" s="699"/>
      <c r="E69" s="700">
        <f t="shared" si="3"/>
        <v>0</v>
      </c>
      <c r="F69" s="699"/>
      <c r="G69" s="699"/>
      <c r="H69" s="698">
        <f t="shared" si="5"/>
        <v>0</v>
      </c>
    </row>
    <row r="70" spans="1:8">
      <c r="A70" s="830"/>
      <c r="B70" s="736" t="s">
        <v>628</v>
      </c>
      <c r="C70" s="699"/>
      <c r="D70" s="699"/>
      <c r="E70" s="700">
        <f t="shared" si="3"/>
        <v>0</v>
      </c>
      <c r="F70" s="699"/>
      <c r="G70" s="699"/>
      <c r="H70" s="698">
        <f t="shared" si="5"/>
        <v>0</v>
      </c>
    </row>
    <row r="71" spans="1:8">
      <c r="A71" s="1306" t="s">
        <v>629</v>
      </c>
      <c r="B71" s="1307"/>
      <c r="C71" s="697">
        <f>SUM(C72:C74)</f>
        <v>0</v>
      </c>
      <c r="D71" s="697">
        <f t="shared" ref="D71:H71" si="11">SUM(D72:D74)</f>
        <v>0</v>
      </c>
      <c r="E71" s="700">
        <f t="shared" si="11"/>
        <v>0</v>
      </c>
      <c r="F71" s="697">
        <f t="shared" si="11"/>
        <v>0</v>
      </c>
      <c r="G71" s="697">
        <f t="shared" si="11"/>
        <v>0</v>
      </c>
      <c r="H71" s="697">
        <f t="shared" si="11"/>
        <v>0</v>
      </c>
    </row>
    <row r="72" spans="1:8" ht="15.75" thickBot="1">
      <c r="A72" s="735"/>
      <c r="B72" s="670" t="s">
        <v>630</v>
      </c>
      <c r="C72" s="713"/>
      <c r="D72" s="713"/>
      <c r="E72" s="714">
        <f t="shared" si="3"/>
        <v>0</v>
      </c>
      <c r="F72" s="713"/>
      <c r="G72" s="713"/>
      <c r="H72" s="715">
        <f t="shared" si="5"/>
        <v>0</v>
      </c>
    </row>
    <row r="73" spans="1:8">
      <c r="A73" s="830"/>
      <c r="B73" s="736" t="s">
        <v>631</v>
      </c>
      <c r="C73" s="699"/>
      <c r="D73" s="699"/>
      <c r="E73" s="700">
        <f t="shared" si="3"/>
        <v>0</v>
      </c>
      <c r="F73" s="699"/>
      <c r="G73" s="699"/>
      <c r="H73" s="698">
        <f t="shared" si="5"/>
        <v>0</v>
      </c>
    </row>
    <row r="74" spans="1:8">
      <c r="A74" s="830"/>
      <c r="B74" s="736" t="s">
        <v>632</v>
      </c>
      <c r="C74" s="699"/>
      <c r="D74" s="699"/>
      <c r="E74" s="700">
        <f t="shared" si="3"/>
        <v>0</v>
      </c>
      <c r="F74" s="699"/>
      <c r="G74" s="699"/>
      <c r="H74" s="698">
        <f t="shared" si="5"/>
        <v>0</v>
      </c>
    </row>
    <row r="75" spans="1:8">
      <c r="A75" s="1306" t="s">
        <v>633</v>
      </c>
      <c r="B75" s="1307"/>
      <c r="C75" s="697">
        <f>SUM(C76:C82)</f>
        <v>0</v>
      </c>
      <c r="D75" s="697">
        <f t="shared" ref="D75:H75" si="12">SUM(D76:D82)</f>
        <v>0</v>
      </c>
      <c r="E75" s="700">
        <f t="shared" si="12"/>
        <v>0</v>
      </c>
      <c r="F75" s="697">
        <f t="shared" si="12"/>
        <v>0</v>
      </c>
      <c r="G75" s="697">
        <f t="shared" si="12"/>
        <v>0</v>
      </c>
      <c r="H75" s="697">
        <f t="shared" si="12"/>
        <v>0</v>
      </c>
    </row>
    <row r="76" spans="1:8">
      <c r="A76" s="830"/>
      <c r="B76" s="736" t="s">
        <v>634</v>
      </c>
      <c r="C76" s="699"/>
      <c r="D76" s="699"/>
      <c r="E76" s="700">
        <f t="shared" si="3"/>
        <v>0</v>
      </c>
      <c r="F76" s="699"/>
      <c r="G76" s="699"/>
      <c r="H76" s="698">
        <f t="shared" si="5"/>
        <v>0</v>
      </c>
    </row>
    <row r="77" spans="1:8">
      <c r="A77" s="830"/>
      <c r="B77" s="736" t="s">
        <v>635</v>
      </c>
      <c r="C77" s="699"/>
      <c r="D77" s="699"/>
      <c r="E77" s="700">
        <f t="shared" ref="E77:E82" si="13">C77+D77</f>
        <v>0</v>
      </c>
      <c r="F77" s="699"/>
      <c r="G77" s="699"/>
      <c r="H77" s="698">
        <f t="shared" si="5"/>
        <v>0</v>
      </c>
    </row>
    <row r="78" spans="1:8">
      <c r="A78" s="830"/>
      <c r="B78" s="736" t="s">
        <v>636</v>
      </c>
      <c r="C78" s="699"/>
      <c r="D78" s="699"/>
      <c r="E78" s="700">
        <f t="shared" si="13"/>
        <v>0</v>
      </c>
      <c r="F78" s="699"/>
      <c r="G78" s="699"/>
      <c r="H78" s="698">
        <f t="shared" si="5"/>
        <v>0</v>
      </c>
    </row>
    <row r="79" spans="1:8">
      <c r="A79" s="830"/>
      <c r="B79" s="736" t="s">
        <v>637</v>
      </c>
      <c r="C79" s="699"/>
      <c r="D79" s="699"/>
      <c r="E79" s="700">
        <f t="shared" si="13"/>
        <v>0</v>
      </c>
      <c r="F79" s="699"/>
      <c r="G79" s="699"/>
      <c r="H79" s="698">
        <f t="shared" si="5"/>
        <v>0</v>
      </c>
    </row>
    <row r="80" spans="1:8">
      <c r="A80" s="830"/>
      <c r="B80" s="736" t="s">
        <v>638</v>
      </c>
      <c r="C80" s="699"/>
      <c r="D80" s="699"/>
      <c r="E80" s="700">
        <f t="shared" si="13"/>
        <v>0</v>
      </c>
      <c r="F80" s="699"/>
      <c r="G80" s="699"/>
      <c r="H80" s="698">
        <f t="shared" si="5"/>
        <v>0</v>
      </c>
    </row>
    <row r="81" spans="1:8">
      <c r="A81" s="830"/>
      <c r="B81" s="736" t="s">
        <v>639</v>
      </c>
      <c r="C81" s="699"/>
      <c r="D81" s="699"/>
      <c r="E81" s="700">
        <f t="shared" si="13"/>
        <v>0</v>
      </c>
      <c r="F81" s="699"/>
      <c r="G81" s="699"/>
      <c r="H81" s="698">
        <f t="shared" si="5"/>
        <v>0</v>
      </c>
    </row>
    <row r="82" spans="1:8">
      <c r="A82" s="830"/>
      <c r="B82" s="736" t="s">
        <v>640</v>
      </c>
      <c r="C82" s="699"/>
      <c r="D82" s="699"/>
      <c r="E82" s="700">
        <f t="shared" si="13"/>
        <v>0</v>
      </c>
      <c r="F82" s="699"/>
      <c r="G82" s="699"/>
      <c r="H82" s="698">
        <f t="shared" si="5"/>
        <v>0</v>
      </c>
    </row>
    <row r="83" spans="1:8">
      <c r="A83" s="1304" t="s">
        <v>641</v>
      </c>
      <c r="B83" s="1305"/>
      <c r="C83" s="696">
        <f>+C84+C92+C102+C112+C122+C132+C136+C145+C149</f>
        <v>0</v>
      </c>
      <c r="D83" s="696">
        <f t="shared" ref="D83:H83" si="14">+D84+D92+D102+D112+D122+D132+D136+D145+D149</f>
        <v>0</v>
      </c>
      <c r="E83" s="701">
        <f t="shared" si="14"/>
        <v>0</v>
      </c>
      <c r="F83" s="696">
        <f t="shared" si="14"/>
        <v>0</v>
      </c>
      <c r="G83" s="696">
        <f t="shared" si="14"/>
        <v>0</v>
      </c>
      <c r="H83" s="696">
        <f t="shared" si="14"/>
        <v>0</v>
      </c>
    </row>
    <row r="84" spans="1:8">
      <c r="A84" s="1306" t="s">
        <v>568</v>
      </c>
      <c r="B84" s="1307"/>
      <c r="C84" s="697">
        <f>SUM(C85:C91)</f>
        <v>0</v>
      </c>
      <c r="D84" s="697">
        <f t="shared" ref="D84:H84" si="15">SUM(D85:D91)</f>
        <v>0</v>
      </c>
      <c r="E84" s="700">
        <f t="shared" si="15"/>
        <v>0</v>
      </c>
      <c r="F84" s="697">
        <f t="shared" si="15"/>
        <v>0</v>
      </c>
      <c r="G84" s="697">
        <f t="shared" si="15"/>
        <v>0</v>
      </c>
      <c r="H84" s="697">
        <f t="shared" si="15"/>
        <v>0</v>
      </c>
    </row>
    <row r="85" spans="1:8">
      <c r="A85" s="830"/>
      <c r="B85" s="736" t="s">
        <v>569</v>
      </c>
      <c r="C85" s="699"/>
      <c r="D85" s="699"/>
      <c r="E85" s="700">
        <f t="shared" ref="E85:E91" si="16">C85+D85</f>
        <v>0</v>
      </c>
      <c r="F85" s="699"/>
      <c r="G85" s="699"/>
      <c r="H85" s="698">
        <f t="shared" ref="H85:H148" si="17">+E85-F85</f>
        <v>0</v>
      </c>
    </row>
    <row r="86" spans="1:8">
      <c r="A86" s="830"/>
      <c r="B86" s="736" t="s">
        <v>570</v>
      </c>
      <c r="C86" s="699"/>
      <c r="D86" s="699"/>
      <c r="E86" s="700">
        <f t="shared" si="16"/>
        <v>0</v>
      </c>
      <c r="F86" s="699"/>
      <c r="G86" s="699"/>
      <c r="H86" s="698">
        <f t="shared" si="17"/>
        <v>0</v>
      </c>
    </row>
    <row r="87" spans="1:8">
      <c r="A87" s="830"/>
      <c r="B87" s="736" t="s">
        <v>571</v>
      </c>
      <c r="C87" s="699"/>
      <c r="D87" s="699"/>
      <c r="E87" s="700">
        <f t="shared" si="16"/>
        <v>0</v>
      </c>
      <c r="F87" s="699"/>
      <c r="G87" s="699"/>
      <c r="H87" s="698">
        <f t="shared" si="17"/>
        <v>0</v>
      </c>
    </row>
    <row r="88" spans="1:8">
      <c r="A88" s="830"/>
      <c r="B88" s="736" t="s">
        <v>572</v>
      </c>
      <c r="C88" s="699"/>
      <c r="D88" s="699"/>
      <c r="E88" s="700">
        <f t="shared" si="16"/>
        <v>0</v>
      </c>
      <c r="F88" s="699"/>
      <c r="G88" s="699"/>
      <c r="H88" s="698">
        <f t="shared" si="17"/>
        <v>0</v>
      </c>
    </row>
    <row r="89" spans="1:8">
      <c r="A89" s="830"/>
      <c r="B89" s="736" t="s">
        <v>573</v>
      </c>
      <c r="C89" s="699"/>
      <c r="D89" s="699"/>
      <c r="E89" s="700">
        <f t="shared" si="16"/>
        <v>0</v>
      </c>
      <c r="F89" s="699"/>
      <c r="G89" s="699"/>
      <c r="H89" s="698">
        <f t="shared" si="17"/>
        <v>0</v>
      </c>
    </row>
    <row r="90" spans="1:8">
      <c r="A90" s="830"/>
      <c r="B90" s="736" t="s">
        <v>574</v>
      </c>
      <c r="C90" s="699"/>
      <c r="D90" s="699"/>
      <c r="E90" s="700">
        <f t="shared" si="16"/>
        <v>0</v>
      </c>
      <c r="F90" s="699"/>
      <c r="G90" s="699"/>
      <c r="H90" s="698">
        <f t="shared" si="17"/>
        <v>0</v>
      </c>
    </row>
    <row r="91" spans="1:8">
      <c r="A91" s="830"/>
      <c r="B91" s="736" t="s">
        <v>575</v>
      </c>
      <c r="C91" s="699"/>
      <c r="D91" s="699"/>
      <c r="E91" s="700">
        <f t="shared" si="16"/>
        <v>0</v>
      </c>
      <c r="F91" s="699"/>
      <c r="G91" s="699"/>
      <c r="H91" s="698">
        <f t="shared" si="17"/>
        <v>0</v>
      </c>
    </row>
    <row r="92" spans="1:8">
      <c r="A92" s="1306" t="s">
        <v>576</v>
      </c>
      <c r="B92" s="1307"/>
      <c r="C92" s="697">
        <f>SUM(C93:C101)</f>
        <v>0</v>
      </c>
      <c r="D92" s="697">
        <f t="shared" ref="D92:H92" si="18">SUM(D93:D101)</f>
        <v>0</v>
      </c>
      <c r="E92" s="700">
        <f t="shared" si="18"/>
        <v>0</v>
      </c>
      <c r="F92" s="697">
        <f t="shared" si="18"/>
        <v>0</v>
      </c>
      <c r="G92" s="697">
        <f t="shared" si="18"/>
        <v>0</v>
      </c>
      <c r="H92" s="697">
        <f t="shared" si="18"/>
        <v>0</v>
      </c>
    </row>
    <row r="93" spans="1:8">
      <c r="A93" s="830"/>
      <c r="B93" s="736" t="s">
        <v>577</v>
      </c>
      <c r="C93" s="699"/>
      <c r="D93" s="699"/>
      <c r="E93" s="700">
        <f t="shared" ref="E93:E101" si="19">C93+D93</f>
        <v>0</v>
      </c>
      <c r="F93" s="699"/>
      <c r="G93" s="699"/>
      <c r="H93" s="698">
        <f t="shared" si="17"/>
        <v>0</v>
      </c>
    </row>
    <row r="94" spans="1:8">
      <c r="A94" s="830"/>
      <c r="B94" s="736" t="s">
        <v>578</v>
      </c>
      <c r="C94" s="699"/>
      <c r="D94" s="699"/>
      <c r="E94" s="700">
        <f t="shared" si="19"/>
        <v>0</v>
      </c>
      <c r="F94" s="699"/>
      <c r="G94" s="699"/>
      <c r="H94" s="698">
        <f t="shared" si="17"/>
        <v>0</v>
      </c>
    </row>
    <row r="95" spans="1:8">
      <c r="A95" s="830"/>
      <c r="B95" s="736" t="s">
        <v>579</v>
      </c>
      <c r="C95" s="699"/>
      <c r="D95" s="699"/>
      <c r="E95" s="700">
        <f t="shared" si="19"/>
        <v>0</v>
      </c>
      <c r="F95" s="699"/>
      <c r="G95" s="699"/>
      <c r="H95" s="698">
        <f t="shared" si="17"/>
        <v>0</v>
      </c>
    </row>
    <row r="96" spans="1:8">
      <c r="A96" s="830"/>
      <c r="B96" s="736" t="s">
        <v>580</v>
      </c>
      <c r="C96" s="699"/>
      <c r="D96" s="699"/>
      <c r="E96" s="700">
        <f t="shared" si="19"/>
        <v>0</v>
      </c>
      <c r="F96" s="699"/>
      <c r="G96" s="699"/>
      <c r="H96" s="698">
        <f t="shared" si="17"/>
        <v>0</v>
      </c>
    </row>
    <row r="97" spans="1:8">
      <c r="A97" s="830"/>
      <c r="B97" s="736" t="s">
        <v>581</v>
      </c>
      <c r="C97" s="699"/>
      <c r="D97" s="699"/>
      <c r="E97" s="700">
        <f t="shared" si="19"/>
        <v>0</v>
      </c>
      <c r="F97" s="699"/>
      <c r="G97" s="699"/>
      <c r="H97" s="698">
        <f t="shared" si="17"/>
        <v>0</v>
      </c>
    </row>
    <row r="98" spans="1:8">
      <c r="A98" s="830"/>
      <c r="B98" s="736" t="s">
        <v>582</v>
      </c>
      <c r="C98" s="699"/>
      <c r="D98" s="699"/>
      <c r="E98" s="700">
        <f t="shared" si="19"/>
        <v>0</v>
      </c>
      <c r="F98" s="699"/>
      <c r="G98" s="699"/>
      <c r="H98" s="698">
        <f t="shared" si="17"/>
        <v>0</v>
      </c>
    </row>
    <row r="99" spans="1:8">
      <c r="A99" s="830"/>
      <c r="B99" s="736" t="s">
        <v>583</v>
      </c>
      <c r="C99" s="699"/>
      <c r="D99" s="699"/>
      <c r="E99" s="700">
        <f t="shared" si="19"/>
        <v>0</v>
      </c>
      <c r="F99" s="699"/>
      <c r="G99" s="699"/>
      <c r="H99" s="698">
        <f t="shared" si="17"/>
        <v>0</v>
      </c>
    </row>
    <row r="100" spans="1:8">
      <c r="A100" s="830"/>
      <c r="B100" s="736" t="s">
        <v>584</v>
      </c>
      <c r="C100" s="699"/>
      <c r="D100" s="699"/>
      <c r="E100" s="700">
        <f t="shared" si="19"/>
        <v>0</v>
      </c>
      <c r="F100" s="699"/>
      <c r="G100" s="699"/>
      <c r="H100" s="698">
        <f t="shared" si="17"/>
        <v>0</v>
      </c>
    </row>
    <row r="101" spans="1:8">
      <c r="A101" s="830"/>
      <c r="B101" s="736" t="s">
        <v>585</v>
      </c>
      <c r="C101" s="699"/>
      <c r="D101" s="699"/>
      <c r="E101" s="700">
        <f t="shared" si="19"/>
        <v>0</v>
      </c>
      <c r="F101" s="699"/>
      <c r="G101" s="699"/>
      <c r="H101" s="698">
        <f t="shared" si="17"/>
        <v>0</v>
      </c>
    </row>
    <row r="102" spans="1:8">
      <c r="A102" s="1306" t="s">
        <v>586</v>
      </c>
      <c r="B102" s="1307"/>
      <c r="C102" s="697">
        <f>SUM(C103:C111)</f>
        <v>0</v>
      </c>
      <c r="D102" s="697">
        <f t="shared" ref="D102:H102" si="20">SUM(D103:D111)</f>
        <v>0</v>
      </c>
      <c r="E102" s="700">
        <f t="shared" si="20"/>
        <v>0</v>
      </c>
      <c r="F102" s="697">
        <f t="shared" si="20"/>
        <v>0</v>
      </c>
      <c r="G102" s="697">
        <f t="shared" si="20"/>
        <v>0</v>
      </c>
      <c r="H102" s="697">
        <f t="shared" si="20"/>
        <v>0</v>
      </c>
    </row>
    <row r="103" spans="1:8">
      <c r="A103" s="830"/>
      <c r="B103" s="736" t="s">
        <v>587</v>
      </c>
      <c r="C103" s="699"/>
      <c r="D103" s="699"/>
      <c r="E103" s="700">
        <f t="shared" ref="E103:E111" si="21">C103+D103</f>
        <v>0</v>
      </c>
      <c r="F103" s="699"/>
      <c r="G103" s="699"/>
      <c r="H103" s="698">
        <f t="shared" si="17"/>
        <v>0</v>
      </c>
    </row>
    <row r="104" spans="1:8">
      <c r="A104" s="830"/>
      <c r="B104" s="736" t="s">
        <v>588</v>
      </c>
      <c r="C104" s="699"/>
      <c r="D104" s="699"/>
      <c r="E104" s="700">
        <f t="shared" si="21"/>
        <v>0</v>
      </c>
      <c r="F104" s="699"/>
      <c r="G104" s="699"/>
      <c r="H104" s="698">
        <f t="shared" si="17"/>
        <v>0</v>
      </c>
    </row>
    <row r="105" spans="1:8">
      <c r="A105" s="830"/>
      <c r="B105" s="736" t="s">
        <v>589</v>
      </c>
      <c r="C105" s="699"/>
      <c r="D105" s="699"/>
      <c r="E105" s="700">
        <f t="shared" si="21"/>
        <v>0</v>
      </c>
      <c r="F105" s="699"/>
      <c r="G105" s="699"/>
      <c r="H105" s="698">
        <f t="shared" si="17"/>
        <v>0</v>
      </c>
    </row>
    <row r="106" spans="1:8">
      <c r="A106" s="830"/>
      <c r="B106" s="736" t="s">
        <v>590</v>
      </c>
      <c r="C106" s="699"/>
      <c r="D106" s="699"/>
      <c r="E106" s="700">
        <f t="shared" si="21"/>
        <v>0</v>
      </c>
      <c r="F106" s="699"/>
      <c r="G106" s="699"/>
      <c r="H106" s="698">
        <f t="shared" si="17"/>
        <v>0</v>
      </c>
    </row>
    <row r="107" spans="1:8" ht="15.75" thickBot="1">
      <c r="A107" s="735"/>
      <c r="B107" s="670" t="s">
        <v>591</v>
      </c>
      <c r="C107" s="713"/>
      <c r="D107" s="713"/>
      <c r="E107" s="714">
        <f t="shared" si="21"/>
        <v>0</v>
      </c>
      <c r="F107" s="713"/>
      <c r="G107" s="713"/>
      <c r="H107" s="715">
        <f t="shared" si="17"/>
        <v>0</v>
      </c>
    </row>
    <row r="108" spans="1:8">
      <c r="A108" s="830"/>
      <c r="B108" s="736" t="s">
        <v>592</v>
      </c>
      <c r="C108" s="699"/>
      <c r="D108" s="699"/>
      <c r="E108" s="700">
        <f t="shared" si="21"/>
        <v>0</v>
      </c>
      <c r="F108" s="699"/>
      <c r="G108" s="699"/>
      <c r="H108" s="698">
        <f t="shared" si="17"/>
        <v>0</v>
      </c>
    </row>
    <row r="109" spans="1:8">
      <c r="A109" s="830"/>
      <c r="B109" s="736" t="s">
        <v>593</v>
      </c>
      <c r="C109" s="699"/>
      <c r="D109" s="699"/>
      <c r="E109" s="700">
        <f t="shared" si="21"/>
        <v>0</v>
      </c>
      <c r="F109" s="699"/>
      <c r="G109" s="699"/>
      <c r="H109" s="698">
        <f t="shared" si="17"/>
        <v>0</v>
      </c>
    </row>
    <row r="110" spans="1:8">
      <c r="A110" s="830"/>
      <c r="B110" s="736" t="s">
        <v>594</v>
      </c>
      <c r="C110" s="699"/>
      <c r="D110" s="699"/>
      <c r="E110" s="700">
        <f t="shared" si="21"/>
        <v>0</v>
      </c>
      <c r="F110" s="699"/>
      <c r="G110" s="699"/>
      <c r="H110" s="698">
        <f t="shared" si="17"/>
        <v>0</v>
      </c>
    </row>
    <row r="111" spans="1:8">
      <c r="A111" s="830"/>
      <c r="B111" s="736" t="s">
        <v>595</v>
      </c>
      <c r="C111" s="699"/>
      <c r="D111" s="699"/>
      <c r="E111" s="700">
        <f t="shared" si="21"/>
        <v>0</v>
      </c>
      <c r="F111" s="699"/>
      <c r="G111" s="699"/>
      <c r="H111" s="698">
        <f t="shared" si="17"/>
        <v>0</v>
      </c>
    </row>
    <row r="112" spans="1:8">
      <c r="A112" s="1306" t="s">
        <v>596</v>
      </c>
      <c r="B112" s="1307"/>
      <c r="C112" s="697">
        <f>SUM(C113:C121)</f>
        <v>0</v>
      </c>
      <c r="D112" s="697">
        <f t="shared" ref="D112:H112" si="22">SUM(D113:D121)</f>
        <v>0</v>
      </c>
      <c r="E112" s="700">
        <f t="shared" si="22"/>
        <v>0</v>
      </c>
      <c r="F112" s="697">
        <f t="shared" si="22"/>
        <v>0</v>
      </c>
      <c r="G112" s="697">
        <f t="shared" si="22"/>
        <v>0</v>
      </c>
      <c r="H112" s="697">
        <f t="shared" si="22"/>
        <v>0</v>
      </c>
    </row>
    <row r="113" spans="1:8">
      <c r="A113" s="830"/>
      <c r="B113" s="736" t="s">
        <v>597</v>
      </c>
      <c r="C113" s="699"/>
      <c r="D113" s="699"/>
      <c r="E113" s="700">
        <f t="shared" ref="E113:E121" si="23">C113+D113</f>
        <v>0</v>
      </c>
      <c r="F113" s="699"/>
      <c r="G113" s="699"/>
      <c r="H113" s="698">
        <f t="shared" si="17"/>
        <v>0</v>
      </c>
    </row>
    <row r="114" spans="1:8">
      <c r="A114" s="830"/>
      <c r="B114" s="736" t="s">
        <v>598</v>
      </c>
      <c r="C114" s="699"/>
      <c r="D114" s="699"/>
      <c r="E114" s="700">
        <f t="shared" si="23"/>
        <v>0</v>
      </c>
      <c r="F114" s="699"/>
      <c r="G114" s="699"/>
      <c r="H114" s="698">
        <f t="shared" si="17"/>
        <v>0</v>
      </c>
    </row>
    <row r="115" spans="1:8">
      <c r="A115" s="830"/>
      <c r="B115" s="736" t="s">
        <v>599</v>
      </c>
      <c r="C115" s="699"/>
      <c r="D115" s="699"/>
      <c r="E115" s="700">
        <f t="shared" si="23"/>
        <v>0</v>
      </c>
      <c r="F115" s="699"/>
      <c r="G115" s="699"/>
      <c r="H115" s="698">
        <f t="shared" si="17"/>
        <v>0</v>
      </c>
    </row>
    <row r="116" spans="1:8">
      <c r="A116" s="830"/>
      <c r="B116" s="736" t="s">
        <v>600</v>
      </c>
      <c r="C116" s="699"/>
      <c r="D116" s="699"/>
      <c r="E116" s="700">
        <f t="shared" si="23"/>
        <v>0</v>
      </c>
      <c r="F116" s="699"/>
      <c r="G116" s="699"/>
      <c r="H116" s="698">
        <f t="shared" si="17"/>
        <v>0</v>
      </c>
    </row>
    <row r="117" spans="1:8">
      <c r="A117" s="830"/>
      <c r="B117" s="736" t="s">
        <v>601</v>
      </c>
      <c r="C117" s="699"/>
      <c r="D117" s="699"/>
      <c r="E117" s="700">
        <f t="shared" si="23"/>
        <v>0</v>
      </c>
      <c r="F117" s="699"/>
      <c r="G117" s="699"/>
      <c r="H117" s="698">
        <f t="shared" si="17"/>
        <v>0</v>
      </c>
    </row>
    <row r="118" spans="1:8">
      <c r="A118" s="830"/>
      <c r="B118" s="736" t="s">
        <v>602</v>
      </c>
      <c r="C118" s="699"/>
      <c r="D118" s="699"/>
      <c r="E118" s="700">
        <f t="shared" si="23"/>
        <v>0</v>
      </c>
      <c r="F118" s="699"/>
      <c r="G118" s="699"/>
      <c r="H118" s="698">
        <f t="shared" si="17"/>
        <v>0</v>
      </c>
    </row>
    <row r="119" spans="1:8">
      <c r="A119" s="830"/>
      <c r="B119" s="736" t="s">
        <v>603</v>
      </c>
      <c r="C119" s="699"/>
      <c r="D119" s="699"/>
      <c r="E119" s="700">
        <f t="shared" si="23"/>
        <v>0</v>
      </c>
      <c r="F119" s="699"/>
      <c r="G119" s="699"/>
      <c r="H119" s="698">
        <f t="shared" si="17"/>
        <v>0</v>
      </c>
    </row>
    <row r="120" spans="1:8">
      <c r="A120" s="830"/>
      <c r="B120" s="736" t="s">
        <v>604</v>
      </c>
      <c r="C120" s="699"/>
      <c r="D120" s="699"/>
      <c r="E120" s="700">
        <f t="shared" si="23"/>
        <v>0</v>
      </c>
      <c r="F120" s="699"/>
      <c r="G120" s="699"/>
      <c r="H120" s="698">
        <f t="shared" si="17"/>
        <v>0</v>
      </c>
    </row>
    <row r="121" spans="1:8">
      <c r="A121" s="830"/>
      <c r="B121" s="736" t="s">
        <v>605</v>
      </c>
      <c r="C121" s="699"/>
      <c r="D121" s="699"/>
      <c r="E121" s="700">
        <f t="shared" si="23"/>
        <v>0</v>
      </c>
      <c r="F121" s="699"/>
      <c r="G121" s="699"/>
      <c r="H121" s="698">
        <f t="shared" si="17"/>
        <v>0</v>
      </c>
    </row>
    <row r="122" spans="1:8">
      <c r="A122" s="1306" t="s">
        <v>606</v>
      </c>
      <c r="B122" s="1307"/>
      <c r="C122" s="697">
        <f>SUM(C123:C131)</f>
        <v>0</v>
      </c>
      <c r="D122" s="697">
        <f t="shared" ref="D122:H122" si="24">SUM(D123:D131)</f>
        <v>0</v>
      </c>
      <c r="E122" s="700">
        <f t="shared" si="24"/>
        <v>0</v>
      </c>
      <c r="F122" s="697">
        <f t="shared" si="24"/>
        <v>0</v>
      </c>
      <c r="G122" s="697">
        <f t="shared" si="24"/>
        <v>0</v>
      </c>
      <c r="H122" s="697">
        <f t="shared" si="24"/>
        <v>0</v>
      </c>
    </row>
    <row r="123" spans="1:8">
      <c r="A123" s="830"/>
      <c r="B123" s="736" t="s">
        <v>607</v>
      </c>
      <c r="C123" s="699">
        <v>0</v>
      </c>
      <c r="D123" s="699"/>
      <c r="E123" s="700">
        <f t="shared" ref="E123:E131" si="25">C123+D123</f>
        <v>0</v>
      </c>
      <c r="F123" s="699"/>
      <c r="G123" s="699"/>
      <c r="H123" s="698">
        <f t="shared" si="17"/>
        <v>0</v>
      </c>
    </row>
    <row r="124" spans="1:8">
      <c r="A124" s="830"/>
      <c r="B124" s="736" t="s">
        <v>608</v>
      </c>
      <c r="C124" s="699"/>
      <c r="D124" s="699"/>
      <c r="E124" s="700">
        <f t="shared" si="25"/>
        <v>0</v>
      </c>
      <c r="F124" s="699"/>
      <c r="G124" s="699"/>
      <c r="H124" s="698">
        <f t="shared" si="17"/>
        <v>0</v>
      </c>
    </row>
    <row r="125" spans="1:8">
      <c r="A125" s="830"/>
      <c r="B125" s="736" t="s">
        <v>609</v>
      </c>
      <c r="C125" s="699"/>
      <c r="D125" s="699"/>
      <c r="E125" s="700">
        <f t="shared" si="25"/>
        <v>0</v>
      </c>
      <c r="F125" s="699"/>
      <c r="G125" s="699"/>
      <c r="H125" s="698">
        <f t="shared" si="17"/>
        <v>0</v>
      </c>
    </row>
    <row r="126" spans="1:8">
      <c r="A126" s="830"/>
      <c r="B126" s="736" t="s">
        <v>610</v>
      </c>
      <c r="C126" s="699"/>
      <c r="D126" s="699"/>
      <c r="E126" s="700">
        <f t="shared" si="25"/>
        <v>0</v>
      </c>
      <c r="F126" s="699"/>
      <c r="G126" s="699"/>
      <c r="H126" s="698">
        <f t="shared" si="17"/>
        <v>0</v>
      </c>
    </row>
    <row r="127" spans="1:8">
      <c r="A127" s="830"/>
      <c r="B127" s="736" t="s">
        <v>611</v>
      </c>
      <c r="C127" s="699"/>
      <c r="D127" s="699"/>
      <c r="E127" s="700">
        <f t="shared" si="25"/>
        <v>0</v>
      </c>
      <c r="F127" s="699"/>
      <c r="G127" s="699"/>
      <c r="H127" s="698">
        <f t="shared" si="17"/>
        <v>0</v>
      </c>
    </row>
    <row r="128" spans="1:8">
      <c r="A128" s="830"/>
      <c r="B128" s="736" t="s">
        <v>612</v>
      </c>
      <c r="C128" s="699"/>
      <c r="D128" s="699"/>
      <c r="E128" s="700">
        <f t="shared" si="25"/>
        <v>0</v>
      </c>
      <c r="F128" s="699"/>
      <c r="G128" s="699"/>
      <c r="H128" s="698">
        <f t="shared" si="17"/>
        <v>0</v>
      </c>
    </row>
    <row r="129" spans="1:8">
      <c r="A129" s="830"/>
      <c r="B129" s="736" t="s">
        <v>613</v>
      </c>
      <c r="C129" s="699"/>
      <c r="D129" s="699"/>
      <c r="E129" s="700">
        <f t="shared" si="25"/>
        <v>0</v>
      </c>
      <c r="F129" s="699"/>
      <c r="G129" s="699"/>
      <c r="H129" s="698">
        <f t="shared" si="17"/>
        <v>0</v>
      </c>
    </row>
    <row r="130" spans="1:8">
      <c r="A130" s="830"/>
      <c r="B130" s="736" t="s">
        <v>614</v>
      </c>
      <c r="C130" s="699"/>
      <c r="D130" s="699"/>
      <c r="E130" s="700">
        <f t="shared" si="25"/>
        <v>0</v>
      </c>
      <c r="F130" s="699"/>
      <c r="G130" s="699"/>
      <c r="H130" s="698">
        <f t="shared" si="17"/>
        <v>0</v>
      </c>
    </row>
    <row r="131" spans="1:8">
      <c r="A131" s="830"/>
      <c r="B131" s="736" t="s">
        <v>615</v>
      </c>
      <c r="C131" s="699"/>
      <c r="D131" s="699"/>
      <c r="E131" s="700">
        <f t="shared" si="25"/>
        <v>0</v>
      </c>
      <c r="F131" s="699"/>
      <c r="G131" s="699"/>
      <c r="H131" s="698">
        <f t="shared" si="17"/>
        <v>0</v>
      </c>
    </row>
    <row r="132" spans="1:8">
      <c r="A132" s="1306" t="s">
        <v>616</v>
      </c>
      <c r="B132" s="1307"/>
      <c r="C132" s="697">
        <f>SUM(C133:C135)</f>
        <v>0</v>
      </c>
      <c r="D132" s="697">
        <f t="shared" ref="D132:H132" si="26">SUM(D133:D135)</f>
        <v>0</v>
      </c>
      <c r="E132" s="700">
        <f t="shared" si="26"/>
        <v>0</v>
      </c>
      <c r="F132" s="697">
        <f t="shared" si="26"/>
        <v>0</v>
      </c>
      <c r="G132" s="697">
        <f t="shared" si="26"/>
        <v>0</v>
      </c>
      <c r="H132" s="697">
        <f t="shared" si="26"/>
        <v>0</v>
      </c>
    </row>
    <row r="133" spans="1:8">
      <c r="A133" s="830"/>
      <c r="B133" s="736" t="s">
        <v>617</v>
      </c>
      <c r="C133" s="699"/>
      <c r="D133" s="699"/>
      <c r="E133" s="700">
        <f t="shared" ref="E133:E135" si="27">C133+D133</f>
        <v>0</v>
      </c>
      <c r="F133" s="699"/>
      <c r="G133" s="699"/>
      <c r="H133" s="698">
        <f t="shared" si="17"/>
        <v>0</v>
      </c>
    </row>
    <row r="134" spans="1:8">
      <c r="A134" s="830"/>
      <c r="B134" s="736" t="s">
        <v>618</v>
      </c>
      <c r="C134" s="699"/>
      <c r="D134" s="699"/>
      <c r="E134" s="700">
        <f t="shared" si="27"/>
        <v>0</v>
      </c>
      <c r="F134" s="699"/>
      <c r="G134" s="699"/>
      <c r="H134" s="698">
        <f t="shared" si="17"/>
        <v>0</v>
      </c>
    </row>
    <row r="135" spans="1:8">
      <c r="A135" s="830"/>
      <c r="B135" s="736" t="s">
        <v>619</v>
      </c>
      <c r="C135" s="699"/>
      <c r="D135" s="699"/>
      <c r="E135" s="700">
        <f t="shared" si="27"/>
        <v>0</v>
      </c>
      <c r="F135" s="699"/>
      <c r="G135" s="699"/>
      <c r="H135" s="698">
        <f t="shared" si="17"/>
        <v>0</v>
      </c>
    </row>
    <row r="136" spans="1:8">
      <c r="A136" s="1306" t="s">
        <v>620</v>
      </c>
      <c r="B136" s="1307"/>
      <c r="C136" s="697">
        <f>SUM(C137:C144)</f>
        <v>0</v>
      </c>
      <c r="D136" s="697">
        <f t="shared" ref="D136:H136" si="28">SUM(D137:D144)</f>
        <v>0</v>
      </c>
      <c r="E136" s="700">
        <f t="shared" si="28"/>
        <v>0</v>
      </c>
      <c r="F136" s="697">
        <f t="shared" si="28"/>
        <v>0</v>
      </c>
      <c r="G136" s="697">
        <f t="shared" si="28"/>
        <v>0</v>
      </c>
      <c r="H136" s="697">
        <f t="shared" si="28"/>
        <v>0</v>
      </c>
    </row>
    <row r="137" spans="1:8">
      <c r="A137" s="830"/>
      <c r="B137" s="736" t="s">
        <v>621</v>
      </c>
      <c r="C137" s="699"/>
      <c r="D137" s="699"/>
      <c r="E137" s="700">
        <f t="shared" ref="E137:E144" si="29">C137+D137</f>
        <v>0</v>
      </c>
      <c r="F137" s="699"/>
      <c r="G137" s="699"/>
      <c r="H137" s="698">
        <f t="shared" si="17"/>
        <v>0</v>
      </c>
    </row>
    <row r="138" spans="1:8">
      <c r="A138" s="830"/>
      <c r="B138" s="736" t="s">
        <v>622</v>
      </c>
      <c r="C138" s="699"/>
      <c r="D138" s="699"/>
      <c r="E138" s="700">
        <f t="shared" si="29"/>
        <v>0</v>
      </c>
      <c r="F138" s="699"/>
      <c r="G138" s="699"/>
      <c r="H138" s="698">
        <f t="shared" si="17"/>
        <v>0</v>
      </c>
    </row>
    <row r="139" spans="1:8">
      <c r="A139" s="830"/>
      <c r="B139" s="736" t="s">
        <v>623</v>
      </c>
      <c r="C139" s="699"/>
      <c r="D139" s="699"/>
      <c r="E139" s="700">
        <f t="shared" si="29"/>
        <v>0</v>
      </c>
      <c r="F139" s="699"/>
      <c r="G139" s="699"/>
      <c r="H139" s="698">
        <f t="shared" si="17"/>
        <v>0</v>
      </c>
    </row>
    <row r="140" spans="1:8">
      <c r="A140" s="830"/>
      <c r="B140" s="736" t="s">
        <v>624</v>
      </c>
      <c r="C140" s="699"/>
      <c r="D140" s="699"/>
      <c r="E140" s="700">
        <f t="shared" si="29"/>
        <v>0</v>
      </c>
      <c r="F140" s="699"/>
      <c r="G140" s="699"/>
      <c r="H140" s="698">
        <f t="shared" si="17"/>
        <v>0</v>
      </c>
    </row>
    <row r="141" spans="1:8">
      <c r="A141" s="830"/>
      <c r="B141" s="736" t="s">
        <v>625</v>
      </c>
      <c r="C141" s="699"/>
      <c r="D141" s="699"/>
      <c r="E141" s="700">
        <f t="shared" si="29"/>
        <v>0</v>
      </c>
      <c r="F141" s="699"/>
      <c r="G141" s="699"/>
      <c r="H141" s="698">
        <f t="shared" si="17"/>
        <v>0</v>
      </c>
    </row>
    <row r="142" spans="1:8" ht="15.75" thickBot="1">
      <c r="A142" s="735"/>
      <c r="B142" s="670" t="s">
        <v>626</v>
      </c>
      <c r="C142" s="713"/>
      <c r="D142" s="713"/>
      <c r="E142" s="714">
        <f t="shared" si="29"/>
        <v>0</v>
      </c>
      <c r="F142" s="713"/>
      <c r="G142" s="713"/>
      <c r="H142" s="715">
        <f t="shared" si="17"/>
        <v>0</v>
      </c>
    </row>
    <row r="143" spans="1:8">
      <c r="A143" s="830"/>
      <c r="B143" s="736" t="s">
        <v>627</v>
      </c>
      <c r="C143" s="699"/>
      <c r="D143" s="699"/>
      <c r="E143" s="700">
        <f t="shared" si="29"/>
        <v>0</v>
      </c>
      <c r="F143" s="699"/>
      <c r="G143" s="699"/>
      <c r="H143" s="698">
        <f t="shared" si="17"/>
        <v>0</v>
      </c>
    </row>
    <row r="144" spans="1:8">
      <c r="A144" s="830"/>
      <c r="B144" s="736" t="s">
        <v>628</v>
      </c>
      <c r="C144" s="699"/>
      <c r="D144" s="699"/>
      <c r="E144" s="700">
        <f t="shared" si="29"/>
        <v>0</v>
      </c>
      <c r="F144" s="699"/>
      <c r="G144" s="699"/>
      <c r="H144" s="698">
        <f t="shared" si="17"/>
        <v>0</v>
      </c>
    </row>
    <row r="145" spans="1:9">
      <c r="A145" s="1306" t="s">
        <v>629</v>
      </c>
      <c r="B145" s="1307"/>
      <c r="C145" s="697">
        <f>SUM(C146:C148)</f>
        <v>0</v>
      </c>
      <c r="D145" s="697">
        <f t="shared" ref="D145:H145" si="30">SUM(D146:D148)</f>
        <v>0</v>
      </c>
      <c r="E145" s="700">
        <f t="shared" si="30"/>
        <v>0</v>
      </c>
      <c r="F145" s="697">
        <f t="shared" si="30"/>
        <v>0</v>
      </c>
      <c r="G145" s="697">
        <f t="shared" si="30"/>
        <v>0</v>
      </c>
      <c r="H145" s="697">
        <f t="shared" si="30"/>
        <v>0</v>
      </c>
    </row>
    <row r="146" spans="1:9">
      <c r="A146" s="830"/>
      <c r="B146" s="736" t="s">
        <v>630</v>
      </c>
      <c r="C146" s="699"/>
      <c r="D146" s="699"/>
      <c r="E146" s="700">
        <f t="shared" ref="E146:E148" si="31">C146+D146</f>
        <v>0</v>
      </c>
      <c r="F146" s="699"/>
      <c r="G146" s="699"/>
      <c r="H146" s="698">
        <f t="shared" si="17"/>
        <v>0</v>
      </c>
    </row>
    <row r="147" spans="1:9">
      <c r="A147" s="830"/>
      <c r="B147" s="736" t="s">
        <v>631</v>
      </c>
      <c r="C147" s="699"/>
      <c r="D147" s="699"/>
      <c r="E147" s="700">
        <f t="shared" si="31"/>
        <v>0</v>
      </c>
      <c r="F147" s="699"/>
      <c r="G147" s="699"/>
      <c r="H147" s="698">
        <f t="shared" si="17"/>
        <v>0</v>
      </c>
    </row>
    <row r="148" spans="1:9">
      <c r="A148" s="830"/>
      <c r="B148" s="736" t="s">
        <v>632</v>
      </c>
      <c r="C148" s="699"/>
      <c r="D148" s="699"/>
      <c r="E148" s="700">
        <f t="shared" si="31"/>
        <v>0</v>
      </c>
      <c r="F148" s="699"/>
      <c r="G148" s="699"/>
      <c r="H148" s="698">
        <f t="shared" si="17"/>
        <v>0</v>
      </c>
    </row>
    <row r="149" spans="1:9">
      <c r="A149" s="1306" t="s">
        <v>633</v>
      </c>
      <c r="B149" s="1307"/>
      <c r="C149" s="697">
        <f>SUM(C150:C156)</f>
        <v>0</v>
      </c>
      <c r="D149" s="697">
        <f t="shared" ref="D149:H149" si="32">SUM(D150:D156)</f>
        <v>0</v>
      </c>
      <c r="E149" s="700">
        <f t="shared" si="32"/>
        <v>0</v>
      </c>
      <c r="F149" s="697">
        <f t="shared" si="32"/>
        <v>0</v>
      </c>
      <c r="G149" s="697">
        <f t="shared" si="32"/>
        <v>0</v>
      </c>
      <c r="H149" s="697">
        <f t="shared" si="32"/>
        <v>0</v>
      </c>
    </row>
    <row r="150" spans="1:9">
      <c r="A150" s="830"/>
      <c r="B150" s="736" t="s">
        <v>634</v>
      </c>
      <c r="C150" s="699"/>
      <c r="D150" s="699"/>
      <c r="E150" s="700">
        <f t="shared" ref="E150:E157" si="33">C150+D150</f>
        <v>0</v>
      </c>
      <c r="F150" s="699"/>
      <c r="G150" s="699"/>
      <c r="H150" s="698">
        <f t="shared" ref="H150:H156" si="34">+E150-F150</f>
        <v>0</v>
      </c>
    </row>
    <row r="151" spans="1:9">
      <c r="A151" s="830"/>
      <c r="B151" s="736" t="s">
        <v>635</v>
      </c>
      <c r="C151" s="699"/>
      <c r="D151" s="699"/>
      <c r="E151" s="700">
        <f t="shared" si="33"/>
        <v>0</v>
      </c>
      <c r="F151" s="699"/>
      <c r="G151" s="699"/>
      <c r="H151" s="698">
        <f t="shared" si="34"/>
        <v>0</v>
      </c>
    </row>
    <row r="152" spans="1:9">
      <c r="A152" s="830"/>
      <c r="B152" s="736" t="s">
        <v>636</v>
      </c>
      <c r="C152" s="699"/>
      <c r="D152" s="699"/>
      <c r="E152" s="700">
        <f t="shared" si="33"/>
        <v>0</v>
      </c>
      <c r="F152" s="699"/>
      <c r="G152" s="699"/>
      <c r="H152" s="698">
        <f t="shared" si="34"/>
        <v>0</v>
      </c>
    </row>
    <row r="153" spans="1:9">
      <c r="A153" s="830"/>
      <c r="B153" s="736" t="s">
        <v>637</v>
      </c>
      <c r="C153" s="699"/>
      <c r="D153" s="699"/>
      <c r="E153" s="700">
        <f t="shared" si="33"/>
        <v>0</v>
      </c>
      <c r="F153" s="699"/>
      <c r="G153" s="699"/>
      <c r="H153" s="698">
        <f t="shared" si="34"/>
        <v>0</v>
      </c>
    </row>
    <row r="154" spans="1:9">
      <c r="A154" s="830"/>
      <c r="B154" s="736" t="s">
        <v>638</v>
      </c>
      <c r="C154" s="699"/>
      <c r="D154" s="699"/>
      <c r="E154" s="700">
        <f t="shared" si="33"/>
        <v>0</v>
      </c>
      <c r="F154" s="699"/>
      <c r="G154" s="699"/>
      <c r="H154" s="698">
        <f t="shared" si="34"/>
        <v>0</v>
      </c>
      <c r="I154" s="508" t="str">
        <f>IF((C158-'CPCA-II-04'!B80)&gt;0.9,"ERROR!!!!! EL MONTO NO COINCIDE CON LO REPORTADO EN EL FORMATO ETCA-II-04 EN EL TOTAL DEL GASTO","")</f>
        <v/>
      </c>
    </row>
    <row r="155" spans="1:9">
      <c r="A155" s="830"/>
      <c r="B155" s="736" t="s">
        <v>639</v>
      </c>
      <c r="C155" s="699"/>
      <c r="D155" s="699"/>
      <c r="E155" s="700">
        <f t="shared" si="33"/>
        <v>0</v>
      </c>
      <c r="F155" s="699"/>
      <c r="G155" s="699"/>
      <c r="H155" s="698">
        <f t="shared" si="34"/>
        <v>0</v>
      </c>
      <c r="I155" s="508" t="str">
        <f>IF((D158-'CPCA-II-04'!C80)&gt;0.9,"ERROR!!!!! EL MONTO NO COINCIDE CON LO REPORTADO EN EL FORMATO ETCA-II-04 EN EL TOTAL DEL GASTO","")</f>
        <v/>
      </c>
    </row>
    <row r="156" spans="1:9">
      <c r="A156" s="830"/>
      <c r="B156" s="736" t="s">
        <v>640</v>
      </c>
      <c r="C156" s="699"/>
      <c r="D156" s="699"/>
      <c r="E156" s="700">
        <f t="shared" si="33"/>
        <v>0</v>
      </c>
      <c r="F156" s="699"/>
      <c r="G156" s="699"/>
      <c r="H156" s="698">
        <f t="shared" si="34"/>
        <v>0</v>
      </c>
      <c r="I156" s="508" t="str">
        <f>IF((E158-'CPCA-II-04'!D80)&gt;0.9,"ERROR!!!!! EL MONTO NO COINCIDE CON LO REPORTADO EN EL FORMATO ETCA-II-04 EN EL TOTAL DEL GASTO","")</f>
        <v/>
      </c>
    </row>
    <row r="157" spans="1:9">
      <c r="A157" s="830"/>
      <c r="B157" s="736"/>
      <c r="C157" s="697"/>
      <c r="D157" s="697"/>
      <c r="E157" s="700">
        <f t="shared" si="33"/>
        <v>0</v>
      </c>
      <c r="F157" s="697"/>
      <c r="G157" s="697"/>
      <c r="H157" s="698"/>
      <c r="I157" s="508" t="str">
        <f>IF((H158-'CPCA-II-04'!G80)&gt;0.9,"ERROR!!!!! EL MONTO NO COINCIDE CON LO REPORTADO EN EL FORMATO ETCA-II-04 EN EL TOTAL DEL GASTO","")</f>
        <v/>
      </c>
    </row>
    <row r="158" spans="1:9">
      <c r="A158" s="1304" t="s">
        <v>642</v>
      </c>
      <c r="B158" s="1305"/>
      <c r="C158" s="696">
        <f>+C9+C83</f>
        <v>39323877</v>
      </c>
      <c r="D158" s="696">
        <f t="shared" ref="D158:H158" si="35">+D9+D83</f>
        <v>-5246518</v>
      </c>
      <c r="E158" s="701">
        <f t="shared" si="35"/>
        <v>34077359</v>
      </c>
      <c r="F158" s="696">
        <f t="shared" si="35"/>
        <v>27979051</v>
      </c>
      <c r="G158" s="696">
        <f t="shared" si="35"/>
        <v>27742246</v>
      </c>
      <c r="H158" s="696">
        <f t="shared" si="35"/>
        <v>6098308</v>
      </c>
      <c r="I158" s="508" t="str">
        <f>IF((F158-'CPCA-II-04'!E80)&gt;0.9,"ERROR!!!!! EL MONTO NO COINCIDE CON LO REPORTADO EN EL FORMATO ETCA-II-04 EN EL TOTAL DEL GASTO","")</f>
        <v/>
      </c>
    </row>
    <row r="159" spans="1:9" ht="15.75" thickBot="1">
      <c r="A159" s="735"/>
      <c r="B159" s="670"/>
      <c r="C159" s="671"/>
      <c r="D159" s="671"/>
      <c r="E159" s="671"/>
      <c r="F159" s="671"/>
      <c r="G159" s="671"/>
      <c r="H159" s="672"/>
      <c r="I159" s="508" t="str">
        <f>IF((G158-'CPCA-II-04'!F80)&gt;0.9,"ERROR!!!!! EL MONTO NO COINCIDE CON LO REPORTADO EN EL FORMATO ETCA-II-04 EN EL TOTAL DEL GASTO","")</f>
        <v/>
      </c>
    </row>
  </sheetData>
  <sheetProtection password="C115" sheet="1" scenarios="1" formatColumns="0" formatRows="0"/>
  <mergeCells count="29">
    <mergeCell ref="A5:H5"/>
    <mergeCell ref="A1:H1"/>
    <mergeCell ref="A2:H2"/>
    <mergeCell ref="A3:H3"/>
    <mergeCell ref="A4:H4"/>
    <mergeCell ref="A71:B71"/>
    <mergeCell ref="A6:B7"/>
    <mergeCell ref="C6:G6"/>
    <mergeCell ref="H6:H7"/>
    <mergeCell ref="A9:B9"/>
    <mergeCell ref="A10:B10"/>
    <mergeCell ref="A18:B18"/>
    <mergeCell ref="A28:B28"/>
    <mergeCell ref="A38:B38"/>
    <mergeCell ref="A48:B48"/>
    <mergeCell ref="A58:B58"/>
    <mergeCell ref="A62:B62"/>
    <mergeCell ref="A158:B158"/>
    <mergeCell ref="A75:B75"/>
    <mergeCell ref="A83:B83"/>
    <mergeCell ref="A84:B84"/>
    <mergeCell ref="A92:B92"/>
    <mergeCell ref="A102:B102"/>
    <mergeCell ref="A112:B112"/>
    <mergeCell ref="A122:B122"/>
    <mergeCell ref="A132:B132"/>
    <mergeCell ref="A136:B136"/>
    <mergeCell ref="A145:B145"/>
    <mergeCell ref="A149:B149"/>
  </mergeCells>
  <pageMargins left="0.31496062992125984" right="0" top="0.15748031496062992" bottom="0" header="0.31496062992125984" footer="0.31496062992125984"/>
  <pageSetup scale="71" orientation="portrait" horizontalDpi="1200" verticalDpi="1200" r:id="rId1"/>
  <rowBreaks count="2" manualBreakCount="2">
    <brk id="72" max="7" man="1"/>
    <brk id="142" max="7" man="1"/>
  </rowBreaks>
  <colBreaks count="1" manualBreakCount="1">
    <brk id="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9"/>
  <sheetViews>
    <sheetView view="pageBreakPreview" zoomScaleSheetLayoutView="100" workbookViewId="0">
      <selection activeCell="F12" sqref="F12"/>
    </sheetView>
  </sheetViews>
  <sheetFormatPr baseColWidth="10" defaultColWidth="11.28515625" defaultRowHeight="16.5"/>
  <cols>
    <col min="1" max="1" width="36.7109375" style="277" customWidth="1"/>
    <col min="2" max="2" width="13.7109375" style="277" customWidth="1"/>
    <col min="3" max="3" width="12" style="277" customWidth="1"/>
    <col min="4" max="4" width="13" style="277" customWidth="1"/>
    <col min="5" max="5" width="13.7109375" style="277" customWidth="1"/>
    <col min="6" max="6" width="15.7109375" style="277" customWidth="1"/>
    <col min="7" max="7" width="12.140625" style="277" customWidth="1"/>
    <col min="8" max="16384" width="11.28515625" style="277"/>
  </cols>
  <sheetData>
    <row r="1" spans="1:8">
      <c r="A1" s="1171" t="str">
        <f>'CPCA-I-01'!A1:G1</f>
        <v>Universidad Tecnológica de Guaymas</v>
      </c>
      <c r="B1" s="1171"/>
      <c r="C1" s="1171"/>
      <c r="D1" s="1171"/>
      <c r="E1" s="1171"/>
      <c r="F1" s="1171"/>
      <c r="G1" s="1171"/>
    </row>
    <row r="2" spans="1:8" s="278" customFormat="1" ht="15.75">
      <c r="A2" s="1171" t="s">
        <v>499</v>
      </c>
      <c r="B2" s="1171"/>
      <c r="C2" s="1171"/>
      <c r="D2" s="1171"/>
      <c r="E2" s="1171"/>
      <c r="F2" s="1171"/>
      <c r="G2" s="1171"/>
    </row>
    <row r="3" spans="1:8" s="278" customFormat="1" ht="15.75">
      <c r="A3" s="1171" t="s">
        <v>643</v>
      </c>
      <c r="B3" s="1171"/>
      <c r="C3" s="1171"/>
      <c r="D3" s="1171"/>
      <c r="E3" s="1171"/>
      <c r="F3" s="1171"/>
      <c r="G3" s="1171"/>
    </row>
    <row r="4" spans="1:8" s="278" customFormat="1">
      <c r="A4" s="1172" t="str">
        <f>'CPCA-I-03'!A3:D3</f>
        <v>Del 01 de enero al 31 de diciembre de 2021</v>
      </c>
      <c r="B4" s="1172"/>
      <c r="C4" s="1172"/>
      <c r="D4" s="1172"/>
      <c r="E4" s="1172"/>
      <c r="F4" s="1172"/>
      <c r="G4" s="1172"/>
    </row>
    <row r="5" spans="1:8" s="279" customFormat="1" ht="17.25" thickBot="1">
      <c r="A5" s="1303" t="s">
        <v>1009</v>
      </c>
      <c r="B5" s="1303"/>
      <c r="C5" s="1303"/>
      <c r="D5" s="1303"/>
      <c r="E5" s="1303"/>
      <c r="F5" s="163"/>
      <c r="G5" s="768"/>
    </row>
    <row r="6" spans="1:8" s="280" customFormat="1" ht="38.25">
      <c r="A6" s="1235" t="s">
        <v>246</v>
      </c>
      <c r="B6" s="201" t="s">
        <v>502</v>
      </c>
      <c r="C6" s="201" t="s">
        <v>432</v>
      </c>
      <c r="D6" s="201" t="s">
        <v>503</v>
      </c>
      <c r="E6" s="202" t="s">
        <v>504</v>
      </c>
      <c r="F6" s="202" t="s">
        <v>505</v>
      </c>
      <c r="G6" s="203" t="s">
        <v>506</v>
      </c>
    </row>
    <row r="7" spans="1:8" s="281" customFormat="1" ht="15.75" customHeight="1" thickBot="1">
      <c r="A7" s="1239"/>
      <c r="B7" s="205" t="s">
        <v>412</v>
      </c>
      <c r="C7" s="205" t="s">
        <v>413</v>
      </c>
      <c r="D7" s="205" t="s">
        <v>507</v>
      </c>
      <c r="E7" s="205" t="s">
        <v>415</v>
      </c>
      <c r="F7" s="205" t="s">
        <v>416</v>
      </c>
      <c r="G7" s="207" t="s">
        <v>508</v>
      </c>
    </row>
    <row r="8" spans="1:8" ht="21.75" customHeight="1">
      <c r="A8" s="286" t="s">
        <v>644</v>
      </c>
      <c r="B8" s="458">
        <v>39323877</v>
      </c>
      <c r="C8" s="458">
        <v>-5483017</v>
      </c>
      <c r="D8" s="459">
        <f>C8+B8</f>
        <v>33840860</v>
      </c>
      <c r="E8" s="458">
        <v>27764371</v>
      </c>
      <c r="F8" s="458">
        <v>27527566</v>
      </c>
      <c r="G8" s="460">
        <f t="shared" ref="G8:G14" si="0">D8-E8</f>
        <v>6076489</v>
      </c>
    </row>
    <row r="9" spans="1:8" ht="22.5" customHeight="1">
      <c r="A9" s="286" t="s">
        <v>645</v>
      </c>
      <c r="B9" s="458"/>
      <c r="C9" s="458">
        <v>236499</v>
      </c>
      <c r="D9" s="459">
        <f>C9+B9</f>
        <v>236499</v>
      </c>
      <c r="E9" s="458">
        <v>214680</v>
      </c>
      <c r="F9" s="458">
        <v>214680</v>
      </c>
      <c r="G9" s="460">
        <f t="shared" si="0"/>
        <v>21819</v>
      </c>
    </row>
    <row r="10" spans="1:8" ht="22.5" customHeight="1">
      <c r="A10" s="286" t="s">
        <v>646</v>
      </c>
      <c r="B10" s="458">
        <v>0</v>
      </c>
      <c r="C10" s="458">
        <v>0</v>
      </c>
      <c r="D10" s="459">
        <f>C10+B10</f>
        <v>0</v>
      </c>
      <c r="E10" s="458">
        <v>0</v>
      </c>
      <c r="F10" s="458">
        <v>0</v>
      </c>
      <c r="G10" s="460">
        <f t="shared" si="0"/>
        <v>0</v>
      </c>
    </row>
    <row r="11" spans="1:8" ht="23.25" customHeight="1">
      <c r="A11" s="286" t="s">
        <v>219</v>
      </c>
      <c r="B11" s="458">
        <v>0</v>
      </c>
      <c r="C11" s="458">
        <v>0</v>
      </c>
      <c r="D11" s="459">
        <f>C11+B11</f>
        <v>0</v>
      </c>
      <c r="E11" s="458">
        <v>0</v>
      </c>
      <c r="F11" s="458">
        <v>0</v>
      </c>
      <c r="G11" s="460">
        <f t="shared" si="0"/>
        <v>0</v>
      </c>
    </row>
    <row r="12" spans="1:8" ht="22.5" customHeight="1">
      <c r="A12" s="286" t="s">
        <v>225</v>
      </c>
      <c r="B12" s="458">
        <v>0</v>
      </c>
      <c r="C12" s="458">
        <v>0</v>
      </c>
      <c r="D12" s="459">
        <f>C12+B12</f>
        <v>0</v>
      </c>
      <c r="E12" s="458">
        <v>0</v>
      </c>
      <c r="F12" s="458">
        <v>0</v>
      </c>
      <c r="G12" s="460">
        <f t="shared" si="0"/>
        <v>0</v>
      </c>
    </row>
    <row r="13" spans="1:8" ht="10.5" customHeight="1" thickBot="1">
      <c r="A13" s="287"/>
      <c r="B13" s="515"/>
      <c r="C13" s="515"/>
      <c r="D13" s="516"/>
      <c r="E13" s="515"/>
      <c r="F13" s="515"/>
      <c r="G13" s="517">
        <f t="shared" si="0"/>
        <v>0</v>
      </c>
    </row>
    <row r="14" spans="1:8" ht="16.5" customHeight="1" thickBot="1">
      <c r="A14" s="781" t="s">
        <v>558</v>
      </c>
      <c r="B14" s="518">
        <f>SUM(B8:B13)</f>
        <v>39323877</v>
      </c>
      <c r="C14" s="518">
        <f>SUM(C8:C13)</f>
        <v>-5246518</v>
      </c>
      <c r="D14" s="519">
        <f>C14+B14</f>
        <v>34077359</v>
      </c>
      <c r="E14" s="518">
        <f>SUM(E8:E13)</f>
        <v>27979051</v>
      </c>
      <c r="F14" s="518">
        <f>SUM(F8:F13)</f>
        <v>27742246</v>
      </c>
      <c r="G14" s="521">
        <f t="shared" si="0"/>
        <v>6098308</v>
      </c>
      <c r="H14" s="508" t="str">
        <f>IF((B14-'CPCA-II-04'!B80)&gt;0.9,"ERROR!!!!! EL MONTO NO COINCIDE CON LO REPORTADO EN EL FORMATO ETCA-II-04 EN EL TOTAL APROBADO ANUAL DEL ANALÍTICO DE EGRESOS","")</f>
        <v/>
      </c>
    </row>
    <row r="15" spans="1:8" ht="16.5" customHeight="1">
      <c r="A15" s="490"/>
      <c r="B15" s="581"/>
      <c r="C15" s="581"/>
      <c r="D15" s="582"/>
      <c r="E15" s="581"/>
      <c r="F15" s="581"/>
      <c r="G15" s="581"/>
      <c r="H15" s="508" t="str">
        <f>IF((C14-'CPCA-II-04'!C80)&gt;0.9,"ERROR!!!!! EL MONTO NO COINCIDE CON LO REPORTADO EN EL FORMATO ETCA-II-04 EN EL TOTAL DE AMPLIACIONES/REDUCCIONES ANUAL DEL ANALÍTICO DE EGRESOS","")</f>
        <v/>
      </c>
    </row>
    <row r="16" spans="1:8" ht="16.5" customHeight="1">
      <c r="A16" s="490"/>
      <c r="B16" s="581"/>
      <c r="C16" s="581"/>
      <c r="D16" s="582"/>
      <c r="E16" s="581"/>
      <c r="F16" s="581"/>
      <c r="G16" s="581"/>
      <c r="H16" s="508" t="str">
        <f>IF((D14-'CPCA-II-04'!D80)&gt;0.9,"ERROR!!!!! EL MONTO NO COINCIDE CON LO REPORTADO EN EL FORMATO ETCA-II-04 EN EL TOTAL MODIFICADO ANUAL DEL ANALÍTICO DE EGRESOS","")</f>
        <v/>
      </c>
    </row>
    <row r="17" spans="1:8" ht="16.5" customHeight="1">
      <c r="A17" s="490"/>
      <c r="B17" s="581"/>
      <c r="C17" s="581"/>
      <c r="D17" s="582"/>
      <c r="E17" s="581"/>
      <c r="F17" s="581"/>
      <c r="G17" s="581"/>
      <c r="H17" s="508" t="str">
        <f>IF((E14-'CPCA-II-04'!E80)&gt;0.9,"ERROR!!!!! EL MONTO NO COINCIDE CON LO REPORTADO EN EL FORMATO ETCA-II-04 EN EL TOTAL DEVENGADO ANUAL DEL ANALÍTICO DE EGRESOS","")</f>
        <v/>
      </c>
    </row>
    <row r="18" spans="1:8" ht="16.5" customHeight="1">
      <c r="A18" s="490"/>
      <c r="B18" s="581"/>
      <c r="C18" s="581"/>
      <c r="D18" s="582"/>
      <c r="E18" s="581"/>
      <c r="F18" s="581"/>
      <c r="G18" s="581"/>
      <c r="H18" s="508" t="str">
        <f>IF((F14-'CPCA-II-04'!F80)&gt;0.9,"ERROR!!!!! EL MONTO NO COINCIDE CON LO REPORTADO EN EL FORMATO ETCA-II-04 EN EL TOTAL PAGADO ANUAL DEL ANALÍTICO DE EGRESOS","")</f>
        <v/>
      </c>
    </row>
    <row r="19" spans="1:8" ht="16.5" customHeight="1">
      <c r="A19" s="490"/>
      <c r="B19" s="581"/>
      <c r="C19" s="581"/>
      <c r="D19" s="582"/>
      <c r="E19" s="581"/>
      <c r="F19" s="581"/>
      <c r="G19" s="581"/>
      <c r="H19" s="508"/>
    </row>
    <row r="20" spans="1:8" ht="16.5" customHeight="1">
      <c r="A20" s="490"/>
      <c r="B20" s="581"/>
      <c r="C20" s="581"/>
      <c r="D20" s="582"/>
      <c r="E20" s="581"/>
      <c r="F20" s="581"/>
      <c r="G20" s="581"/>
      <c r="H20" s="508"/>
    </row>
    <row r="21" spans="1:8" ht="16.5" customHeight="1">
      <c r="A21" s="490"/>
      <c r="B21" s="581"/>
      <c r="C21" s="581"/>
      <c r="D21" s="582"/>
      <c r="E21" s="581"/>
      <c r="F21" s="581"/>
      <c r="G21" s="581"/>
      <c r="H21" s="508"/>
    </row>
    <row r="22" spans="1:8" ht="16.5" customHeight="1">
      <c r="A22" s="490"/>
      <c r="B22" s="581"/>
      <c r="C22" s="581"/>
      <c r="D22" s="582"/>
      <c r="E22" s="581"/>
      <c r="F22" s="581"/>
      <c r="G22" s="581"/>
      <c r="H22" s="508"/>
    </row>
    <row r="23" spans="1:8" ht="16.5" customHeight="1">
      <c r="A23" s="490"/>
      <c r="B23" s="581"/>
      <c r="C23" s="581"/>
      <c r="D23" s="582"/>
      <c r="E23" s="581"/>
      <c r="F23" s="581"/>
      <c r="G23" s="581"/>
      <c r="H23" s="508"/>
    </row>
    <row r="24" spans="1:8" ht="16.5" customHeight="1">
      <c r="A24" s="490"/>
      <c r="B24" s="581"/>
      <c r="C24" s="581"/>
      <c r="D24" s="582"/>
      <c r="E24" s="581"/>
      <c r="F24" s="581"/>
      <c r="G24" s="581"/>
      <c r="H24" s="508"/>
    </row>
    <row r="25" spans="1:8" ht="18.75" customHeight="1">
      <c r="H25" s="508" t="str">
        <f>IF(C14&lt;&gt;'CPCA-II-04'!C80,"ERROR!!!!! EL MONTO NO COINCIDE CON LO REPORTADO EN EL FORMATO ETCA-II-11 EN EL TOTAL DE AMPLIACIONES/REDUCCIONES DEL ANALÍTICO DE EGRESOS","")</f>
        <v/>
      </c>
    </row>
    <row r="26" spans="1:8" s="283" customFormat="1" ht="15.75">
      <c r="A26" s="1326" t="s">
        <v>647</v>
      </c>
      <c r="B26" s="1326"/>
      <c r="C26" s="1326"/>
      <c r="D26" s="1326"/>
      <c r="E26" s="1326"/>
      <c r="F26" s="1326"/>
      <c r="G26" s="282"/>
      <c r="H26" s="508" t="str">
        <f>IF(D14&lt;&gt;'CPCA-II-04'!D80,"ERROR!!!!! EL MONTO NO COINCIDE CON LO REPORTADO EN EL FORMATO ETCA-II-11 EN EL TOTAL MODIFICADO ANUAL DEL ANALÍTICO DE EGRESOS","")</f>
        <v/>
      </c>
    </row>
    <row r="27" spans="1:8" s="283" customFormat="1" ht="13.5">
      <c r="A27" s="284" t="s">
        <v>648</v>
      </c>
      <c r="B27" s="282"/>
      <c r="C27" s="282"/>
      <c r="D27" s="282"/>
      <c r="E27" s="282"/>
      <c r="F27" s="282"/>
      <c r="G27" s="282"/>
      <c r="H27" s="508" t="str">
        <f>IF(E14&lt;&gt;'CPCA-II-04'!D80,"ERROR!!!!! EL MONTO NO COINCIDE CON LO REPORTADO EN EL FORMATO ETCA-II-11 EN EL TOTAL DEVENGADO ANUAL DEL ANALÍTICO DE EGRESOS","")</f>
        <v>ERROR!!!!! EL MONTO NO COINCIDE CON LO REPORTADO EN EL FORMATO ETCA-II-11 EN EL TOTAL DEVENGADO ANUAL DEL ANALÍTICO DE EGRESOS</v>
      </c>
    </row>
    <row r="28" spans="1:8" s="283" customFormat="1" ht="28.5" customHeight="1">
      <c r="A28" s="1325" t="s">
        <v>649</v>
      </c>
      <c r="B28" s="1325"/>
      <c r="C28" s="1325"/>
      <c r="D28" s="1325"/>
      <c r="E28" s="1325"/>
      <c r="F28" s="1325"/>
      <c r="G28" s="1325"/>
      <c r="H28" s="508" t="str">
        <f>IF(F14&lt;&gt;'CPCA-II-04'!F80,"ERROR!!!!! EL MONTO NO COINCIDE CON LO REPORTADO EN EL FORMATO ETCA-II-11 EN EL TOTAL PAGADO ANUAL DEL ANALÍTICO DE EGRESOS","")</f>
        <v/>
      </c>
    </row>
    <row r="29" spans="1:8" s="283" customFormat="1" ht="13.5">
      <c r="A29" s="284" t="s">
        <v>650</v>
      </c>
      <c r="B29" s="282"/>
      <c r="C29" s="282"/>
      <c r="D29" s="282"/>
      <c r="E29" s="282"/>
      <c r="F29" s="282"/>
      <c r="G29" s="282"/>
      <c r="H29" s="508" t="str">
        <f>IF(G14&lt;&gt;'CPCA-II-04'!G80,"ERROR!!!!! EL MONTO NO COINCIDE CON LO REPORTADO EN EL FORMATO ETCA-II-11 EN EL TOTAL DEL SUBEJERCICIO DEL ANALÍTICO DE EGRESOS","")</f>
        <v/>
      </c>
    </row>
    <row r="30" spans="1:8" s="283" customFormat="1" ht="25.5" customHeight="1">
      <c r="A30" s="1325" t="s">
        <v>651</v>
      </c>
      <c r="B30" s="1325"/>
      <c r="C30" s="1325"/>
      <c r="D30" s="1325"/>
      <c r="E30" s="1325"/>
      <c r="F30" s="1325"/>
      <c r="G30" s="1325"/>
    </row>
    <row r="31" spans="1:8" s="283" customFormat="1" ht="13.5">
      <c r="A31" s="1327" t="s">
        <v>652</v>
      </c>
      <c r="B31" s="1327"/>
      <c r="C31" s="1327"/>
      <c r="D31" s="1327"/>
      <c r="E31" s="282"/>
      <c r="F31" s="282"/>
      <c r="G31" s="282"/>
    </row>
    <row r="32" spans="1:8" s="283" customFormat="1" ht="13.5" customHeight="1">
      <c r="A32" s="1325" t="s">
        <v>653</v>
      </c>
      <c r="B32" s="1325"/>
      <c r="C32" s="1325"/>
      <c r="D32" s="1325"/>
      <c r="E32" s="1325"/>
      <c r="F32" s="1325"/>
      <c r="G32" s="1325"/>
    </row>
    <row r="33" spans="1:7" s="283" customFormat="1" ht="13.5">
      <c r="A33" s="284" t="s">
        <v>654</v>
      </c>
      <c r="B33" s="282"/>
      <c r="C33" s="282"/>
      <c r="D33" s="282"/>
      <c r="E33" s="282"/>
      <c r="F33" s="282"/>
      <c r="G33" s="282"/>
    </row>
    <row r="34" spans="1:7" s="283" customFormat="1" ht="13.5" customHeight="1">
      <c r="A34" s="1325" t="s">
        <v>655</v>
      </c>
      <c r="B34" s="1325"/>
      <c r="C34" s="1325"/>
      <c r="D34" s="1325"/>
      <c r="E34" s="1325"/>
      <c r="F34" s="1325"/>
      <c r="G34" s="1325"/>
    </row>
    <row r="35" spans="1:7" s="283" customFormat="1" ht="13.5">
      <c r="A35" s="285" t="s">
        <v>656</v>
      </c>
      <c r="B35" s="282"/>
      <c r="C35" s="282"/>
      <c r="D35" s="282"/>
      <c r="E35" s="282"/>
      <c r="F35" s="282"/>
      <c r="G35" s="282"/>
    </row>
    <row r="36" spans="1:7" s="283" customFormat="1" ht="13.5">
      <c r="A36" s="284" t="s">
        <v>657</v>
      </c>
      <c r="B36" s="282"/>
      <c r="C36" s="282"/>
      <c r="D36" s="282"/>
      <c r="E36" s="282"/>
      <c r="F36" s="282"/>
      <c r="G36" s="282"/>
    </row>
    <row r="37" spans="1:7" s="283" customFormat="1" ht="13.5" customHeight="1">
      <c r="A37" s="1325" t="s">
        <v>658</v>
      </c>
      <c r="B37" s="1325"/>
      <c r="C37" s="1325"/>
      <c r="D37" s="1325"/>
      <c r="E37" s="1325"/>
      <c r="F37" s="1325"/>
      <c r="G37" s="1325"/>
    </row>
    <row r="38" spans="1:7" s="283" customFormat="1" ht="13.5">
      <c r="A38" s="285" t="s">
        <v>656</v>
      </c>
      <c r="B38" s="282"/>
      <c r="C38" s="282"/>
      <c r="D38" s="282"/>
      <c r="E38" s="282"/>
      <c r="F38" s="282"/>
      <c r="G38" s="282"/>
    </row>
    <row r="39" spans="1:7" ht="8.25" customHeight="1"/>
  </sheetData>
  <sheetProtection formatColumns="0" formatRows="0" insertHyperlinks="0"/>
  <mergeCells count="13">
    <mergeCell ref="A34:G34"/>
    <mergeCell ref="A37:G37"/>
    <mergeCell ref="A26:F26"/>
    <mergeCell ref="A28:G28"/>
    <mergeCell ref="A30:G30"/>
    <mergeCell ref="A31:D31"/>
    <mergeCell ref="A32:G32"/>
    <mergeCell ref="A6:A7"/>
    <mergeCell ref="A1:G1"/>
    <mergeCell ref="A2:G2"/>
    <mergeCell ref="A3:G3"/>
    <mergeCell ref="A4:G4"/>
    <mergeCell ref="A5:E5"/>
  </mergeCells>
  <pageMargins left="0.39370078740157483" right="0.39370078740157483" top="0.74803149606299213" bottom="0.74803149606299213" header="0.31496062992125984" footer="0.31496062992125984"/>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36"/>
  <sheetViews>
    <sheetView view="pageBreakPreview" zoomScale="115" zoomScaleSheetLayoutView="115" workbookViewId="0">
      <selection activeCell="A16" sqref="A16"/>
    </sheetView>
  </sheetViews>
  <sheetFormatPr baseColWidth="10" defaultColWidth="11.28515625" defaultRowHeight="16.5"/>
  <cols>
    <col min="1" max="1" width="39.85546875" style="277" customWidth="1"/>
    <col min="2" max="7" width="13.7109375" style="277" customWidth="1"/>
    <col min="8" max="16384" width="11.28515625" style="277"/>
  </cols>
  <sheetData>
    <row r="1" spans="1:7">
      <c r="A1" s="1171" t="str">
        <f>'CPCA-I-01'!A1:G1</f>
        <v>Universidad Tecnológica de Guaymas</v>
      </c>
      <c r="B1" s="1171"/>
      <c r="C1" s="1171"/>
      <c r="D1" s="1171"/>
      <c r="E1" s="1171"/>
      <c r="F1" s="1171"/>
      <c r="G1" s="1171"/>
    </row>
    <row r="2" spans="1:7" s="279" customFormat="1">
      <c r="A2" s="1171" t="s">
        <v>499</v>
      </c>
      <c r="B2" s="1171"/>
      <c r="C2" s="1171"/>
      <c r="D2" s="1171"/>
      <c r="E2" s="1171"/>
      <c r="F2" s="1171"/>
      <c r="G2" s="1171"/>
    </row>
    <row r="3" spans="1:7" s="279" customFormat="1">
      <c r="A3" s="1171" t="s">
        <v>659</v>
      </c>
      <c r="B3" s="1171"/>
      <c r="C3" s="1171"/>
      <c r="D3" s="1171"/>
      <c r="E3" s="1171"/>
      <c r="F3" s="1171"/>
      <c r="G3" s="1171"/>
    </row>
    <row r="4" spans="1:7" s="279" customFormat="1">
      <c r="A4" s="1172" t="str">
        <f>'CPCA-I-03'!A3:D3</f>
        <v>Del 01 de enero al 31 de diciembre de 2021</v>
      </c>
      <c r="B4" s="1172"/>
      <c r="C4" s="1172"/>
      <c r="D4" s="1172"/>
      <c r="E4" s="1172"/>
      <c r="F4" s="1172"/>
      <c r="G4" s="1172"/>
    </row>
    <row r="5" spans="1:7" s="279" customFormat="1" ht="17.25" thickBot="1">
      <c r="A5" s="1303" t="s">
        <v>1010</v>
      </c>
      <c r="B5" s="1303"/>
      <c r="C5" s="1303"/>
      <c r="D5" s="1303"/>
      <c r="E5" s="1303"/>
      <c r="F5" s="163"/>
      <c r="G5" s="768"/>
    </row>
    <row r="6" spans="1:7" s="290" customFormat="1" ht="38.25">
      <c r="A6" s="1328" t="s">
        <v>659</v>
      </c>
      <c r="B6" s="201" t="s">
        <v>502</v>
      </c>
      <c r="C6" s="201" t="s">
        <v>432</v>
      </c>
      <c r="D6" s="201" t="s">
        <v>503</v>
      </c>
      <c r="E6" s="202" t="s">
        <v>504</v>
      </c>
      <c r="F6" s="202" t="s">
        <v>505</v>
      </c>
      <c r="G6" s="203" t="s">
        <v>506</v>
      </c>
    </row>
    <row r="7" spans="1:7" s="293" customFormat="1" ht="17.25" thickBot="1">
      <c r="A7" s="1329"/>
      <c r="B7" s="291" t="s">
        <v>412</v>
      </c>
      <c r="C7" s="291" t="s">
        <v>413</v>
      </c>
      <c r="D7" s="291" t="s">
        <v>507</v>
      </c>
      <c r="E7" s="291" t="s">
        <v>415</v>
      </c>
      <c r="F7" s="291" t="s">
        <v>416</v>
      </c>
      <c r="G7" s="292" t="s">
        <v>508</v>
      </c>
    </row>
    <row r="8" spans="1:7" ht="21" customHeight="1">
      <c r="A8" s="294" t="s">
        <v>1988</v>
      </c>
      <c r="B8" s="458">
        <v>2748612</v>
      </c>
      <c r="C8" s="458">
        <v>-47125</v>
      </c>
      <c r="D8" s="458">
        <f>IF($A8="","",B8+C8)</f>
        <v>2701487</v>
      </c>
      <c r="E8" s="458">
        <v>2669318</v>
      </c>
      <c r="F8" s="458">
        <v>2669318</v>
      </c>
      <c r="G8" s="511">
        <f>IF($A8="","",D8-E8)</f>
        <v>32169</v>
      </c>
    </row>
    <row r="9" spans="1:7" ht="21" customHeight="1">
      <c r="A9" s="294" t="s">
        <v>1989</v>
      </c>
      <c r="B9" s="458">
        <v>1052920</v>
      </c>
      <c r="C9" s="458">
        <v>570632</v>
      </c>
      <c r="D9" s="458">
        <f t="shared" ref="D9:D30" si="0">IF($A9="","",B9+C9)</f>
        <v>1623552</v>
      </c>
      <c r="E9" s="458">
        <v>1587858</v>
      </c>
      <c r="F9" s="458">
        <v>1587858</v>
      </c>
      <c r="G9" s="511">
        <f t="shared" ref="G9:G30" si="1">IF($A9="","",D9-E9)</f>
        <v>35694</v>
      </c>
    </row>
    <row r="10" spans="1:7" ht="21" customHeight="1">
      <c r="A10" s="294" t="s">
        <v>1990</v>
      </c>
      <c r="B10" s="458">
        <v>1091534</v>
      </c>
      <c r="C10" s="458">
        <v>118165</v>
      </c>
      <c r="D10" s="458">
        <f t="shared" si="0"/>
        <v>1209699</v>
      </c>
      <c r="E10" s="458">
        <v>1083728</v>
      </c>
      <c r="F10" s="458">
        <v>1083728</v>
      </c>
      <c r="G10" s="511">
        <f t="shared" si="1"/>
        <v>125971</v>
      </c>
    </row>
    <row r="11" spans="1:7" ht="21" customHeight="1">
      <c r="A11" s="294" t="s">
        <v>1991</v>
      </c>
      <c r="B11" s="458">
        <v>2328180</v>
      </c>
      <c r="C11" s="458">
        <v>-96971</v>
      </c>
      <c r="D11" s="458">
        <f t="shared" si="0"/>
        <v>2231209</v>
      </c>
      <c r="E11" s="458">
        <v>2205847</v>
      </c>
      <c r="F11" s="458">
        <v>2205847</v>
      </c>
      <c r="G11" s="511">
        <f t="shared" si="1"/>
        <v>25362</v>
      </c>
    </row>
    <row r="12" spans="1:7" ht="21" customHeight="1">
      <c r="A12" s="294" t="s">
        <v>1992</v>
      </c>
      <c r="B12" s="458">
        <v>18659475</v>
      </c>
      <c r="C12" s="458">
        <v>-4592163</v>
      </c>
      <c r="D12" s="458">
        <f t="shared" si="0"/>
        <v>14067312</v>
      </c>
      <c r="E12" s="458">
        <v>8784204</v>
      </c>
      <c r="F12" s="458">
        <v>8547399</v>
      </c>
      <c r="G12" s="511">
        <f t="shared" si="1"/>
        <v>5283108</v>
      </c>
    </row>
    <row r="13" spans="1:7" ht="21" customHeight="1">
      <c r="A13" s="294" t="s">
        <v>1993</v>
      </c>
      <c r="B13" s="458">
        <v>10288376</v>
      </c>
      <c r="C13" s="458">
        <v>-143833</v>
      </c>
      <c r="D13" s="458">
        <f t="shared" si="0"/>
        <v>10144543</v>
      </c>
      <c r="E13" s="458">
        <v>9577362</v>
      </c>
      <c r="F13" s="458">
        <v>9577362</v>
      </c>
      <c r="G13" s="511">
        <f t="shared" si="1"/>
        <v>567181</v>
      </c>
    </row>
    <row r="14" spans="1:7" ht="21" customHeight="1">
      <c r="A14" s="294" t="s">
        <v>1994</v>
      </c>
      <c r="B14" s="458">
        <v>921160</v>
      </c>
      <c r="C14" s="458">
        <v>321797</v>
      </c>
      <c r="D14" s="458">
        <f t="shared" si="0"/>
        <v>1242957</v>
      </c>
      <c r="E14" s="458">
        <v>1217796</v>
      </c>
      <c r="F14" s="458">
        <v>1217796</v>
      </c>
      <c r="G14" s="511">
        <f t="shared" si="1"/>
        <v>25161</v>
      </c>
    </row>
    <row r="15" spans="1:7" ht="21" customHeight="1">
      <c r="A15" s="294" t="s">
        <v>1995</v>
      </c>
      <c r="B15" s="458">
        <v>2233620</v>
      </c>
      <c r="C15" s="458">
        <v>-1377020</v>
      </c>
      <c r="D15" s="458">
        <f t="shared" si="0"/>
        <v>856600</v>
      </c>
      <c r="E15" s="458">
        <v>852938</v>
      </c>
      <c r="F15" s="458">
        <v>852938</v>
      </c>
      <c r="G15" s="511">
        <f t="shared" si="1"/>
        <v>3662</v>
      </c>
    </row>
    <row r="16" spans="1:7" ht="21" customHeight="1">
      <c r="A16" s="294"/>
      <c r="B16" s="458"/>
      <c r="C16" s="458"/>
      <c r="D16" s="458" t="str">
        <f t="shared" si="0"/>
        <v/>
      </c>
      <c r="E16" s="458"/>
      <c r="F16" s="458"/>
      <c r="G16" s="511" t="str">
        <f t="shared" si="1"/>
        <v/>
      </c>
    </row>
    <row r="17" spans="1:8" ht="21" customHeight="1">
      <c r="A17" s="294"/>
      <c r="B17" s="458"/>
      <c r="C17" s="458"/>
      <c r="D17" s="458" t="str">
        <f t="shared" si="0"/>
        <v/>
      </c>
      <c r="E17" s="458"/>
      <c r="F17" s="458"/>
      <c r="G17" s="511" t="str">
        <f t="shared" si="1"/>
        <v/>
      </c>
    </row>
    <row r="18" spans="1:8" ht="21" customHeight="1">
      <c r="A18" s="294"/>
      <c r="B18" s="458"/>
      <c r="C18" s="458"/>
      <c r="D18" s="458" t="str">
        <f t="shared" si="0"/>
        <v/>
      </c>
      <c r="E18" s="458"/>
      <c r="F18" s="458"/>
      <c r="G18" s="511" t="str">
        <f t="shared" si="1"/>
        <v/>
      </c>
    </row>
    <row r="19" spans="1:8" ht="21" customHeight="1">
      <c r="A19" s="294"/>
      <c r="B19" s="458"/>
      <c r="C19" s="458"/>
      <c r="D19" s="458" t="str">
        <f t="shared" si="0"/>
        <v/>
      </c>
      <c r="E19" s="458"/>
      <c r="F19" s="458"/>
      <c r="G19" s="511" t="str">
        <f t="shared" si="1"/>
        <v/>
      </c>
    </row>
    <row r="20" spans="1:8" ht="21" customHeight="1">
      <c r="A20" s="294"/>
      <c r="B20" s="458"/>
      <c r="C20" s="458"/>
      <c r="D20" s="458" t="str">
        <f t="shared" si="0"/>
        <v/>
      </c>
      <c r="E20" s="458"/>
      <c r="F20" s="458"/>
      <c r="G20" s="511" t="str">
        <f t="shared" si="1"/>
        <v/>
      </c>
    </row>
    <row r="21" spans="1:8" ht="21" customHeight="1">
      <c r="A21" s="294"/>
      <c r="B21" s="458"/>
      <c r="C21" s="458"/>
      <c r="D21" s="458" t="str">
        <f t="shared" si="0"/>
        <v/>
      </c>
      <c r="E21" s="458"/>
      <c r="F21" s="458"/>
      <c r="G21" s="511" t="str">
        <f t="shared" si="1"/>
        <v/>
      </c>
    </row>
    <row r="22" spans="1:8" ht="21" customHeight="1">
      <c r="A22" s="294"/>
      <c r="B22" s="458"/>
      <c r="C22" s="458"/>
      <c r="D22" s="458" t="str">
        <f t="shared" si="0"/>
        <v/>
      </c>
      <c r="E22" s="458"/>
      <c r="F22" s="458"/>
      <c r="G22" s="511" t="str">
        <f t="shared" si="1"/>
        <v/>
      </c>
    </row>
    <row r="23" spans="1:8" ht="21" customHeight="1">
      <c r="A23" s="294"/>
      <c r="B23" s="458"/>
      <c r="C23" s="458"/>
      <c r="D23" s="458" t="str">
        <f t="shared" si="0"/>
        <v/>
      </c>
      <c r="E23" s="458"/>
      <c r="F23" s="458"/>
      <c r="G23" s="511" t="str">
        <f t="shared" si="1"/>
        <v/>
      </c>
    </row>
    <row r="24" spans="1:8" ht="21" customHeight="1">
      <c r="A24" s="294"/>
      <c r="B24" s="458"/>
      <c r="C24" s="458"/>
      <c r="D24" s="458" t="str">
        <f t="shared" si="0"/>
        <v/>
      </c>
      <c r="E24" s="458"/>
      <c r="F24" s="458"/>
      <c r="G24" s="511" t="str">
        <f t="shared" si="1"/>
        <v/>
      </c>
    </row>
    <row r="25" spans="1:8" ht="21" customHeight="1">
      <c r="A25" s="294"/>
      <c r="B25" s="458"/>
      <c r="C25" s="458"/>
      <c r="D25" s="458" t="str">
        <f t="shared" si="0"/>
        <v/>
      </c>
      <c r="E25" s="458"/>
      <c r="F25" s="458"/>
      <c r="G25" s="511" t="str">
        <f t="shared" si="1"/>
        <v/>
      </c>
    </row>
    <row r="26" spans="1:8" ht="21" customHeight="1">
      <c r="A26" s="294"/>
      <c r="B26" s="458"/>
      <c r="C26" s="458"/>
      <c r="D26" s="458" t="str">
        <f t="shared" si="0"/>
        <v/>
      </c>
      <c r="E26" s="458"/>
      <c r="F26" s="458"/>
      <c r="G26" s="511" t="str">
        <f t="shared" si="1"/>
        <v/>
      </c>
    </row>
    <row r="27" spans="1:8" ht="21" customHeight="1">
      <c r="A27" s="294"/>
      <c r="B27" s="458"/>
      <c r="C27" s="458"/>
      <c r="D27" s="458" t="str">
        <f t="shared" si="0"/>
        <v/>
      </c>
      <c r="E27" s="458"/>
      <c r="F27" s="458"/>
      <c r="G27" s="511" t="str">
        <f t="shared" si="1"/>
        <v/>
      </c>
    </row>
    <row r="28" spans="1:8" ht="21" customHeight="1">
      <c r="A28" s="294"/>
      <c r="B28" s="458"/>
      <c r="C28" s="458"/>
      <c r="D28" s="458" t="str">
        <f t="shared" si="0"/>
        <v/>
      </c>
      <c r="E28" s="458"/>
      <c r="F28" s="458"/>
      <c r="G28" s="511" t="str">
        <f t="shared" si="1"/>
        <v/>
      </c>
    </row>
    <row r="29" spans="1:8" ht="21" customHeight="1">
      <c r="A29" s="294"/>
      <c r="B29" s="458"/>
      <c r="C29" s="458"/>
      <c r="D29" s="458" t="str">
        <f t="shared" si="0"/>
        <v/>
      </c>
      <c r="E29" s="458"/>
      <c r="F29" s="458"/>
      <c r="G29" s="511" t="str">
        <f t="shared" si="1"/>
        <v/>
      </c>
    </row>
    <row r="30" spans="1:8" ht="21" customHeight="1" thickBot="1">
      <c r="A30" s="294"/>
      <c r="B30" s="458"/>
      <c r="C30" s="458"/>
      <c r="D30" s="458" t="str">
        <f t="shared" si="0"/>
        <v/>
      </c>
      <c r="E30" s="458"/>
      <c r="F30" s="458"/>
      <c r="G30" s="511" t="str">
        <f t="shared" si="1"/>
        <v/>
      </c>
    </row>
    <row r="31" spans="1:8" ht="21" customHeight="1" thickBot="1">
      <c r="A31" s="295" t="s">
        <v>558</v>
      </c>
      <c r="B31" s="452">
        <f>SUM(B8:B30)</f>
        <v>39323877</v>
      </c>
      <c r="C31" s="452">
        <f>SUM(C8:C30)</f>
        <v>-5246518</v>
      </c>
      <c r="D31" s="452">
        <f>IF($A31="","",B31+C31)</f>
        <v>34077359</v>
      </c>
      <c r="E31" s="452">
        <f>SUM(E8:E30)</f>
        <v>27979051</v>
      </c>
      <c r="F31" s="452">
        <f>SUM(F8:F30)</f>
        <v>27742246</v>
      </c>
      <c r="G31" s="453">
        <f>IF($A31="","",D31-E31)</f>
        <v>6098308</v>
      </c>
      <c r="H31" s="280" t="str">
        <f>IF(($B$31-'CPCA-II-04'!B80)&gt;0.9,"ERROR!!!!! EL MONTO NO COINCIDE CON LO REPORTADO EN EL FORMATO ETCA-II-04 EN EL TOTAL APROBADO ANUAL DEL ANALÍTICO DE EGRESOS","")</f>
        <v/>
      </c>
    </row>
    <row r="32" spans="1:8">
      <c r="H32" s="280" t="str">
        <f>IF(($C$31-'CPCA-II-04'!C80)&gt;0.9,"ERROR!!!!! EL MONTO NO COINCIDE CON LO REPORTADO EN EL FORMATO ETCA-II-04 EN EL TOTAL AMPLIACIONES/REDUCCIONES ANUAL DEL ANALÍTICO DE EGRESOS","")</f>
        <v/>
      </c>
    </row>
    <row r="33" spans="8:8">
      <c r="H33" s="280" t="str">
        <f>IF(($D$31-'CPCA-II-04'!D80)&gt;0.9,"ERROR!!!!! EL MONTO NO COINCIDE CON LO REPORTADO EN EL FORMATO ETCA-II-04 EN EL TOTAL MODIFICADO ANUAL DEL ANALÍTICO DE EGRESOS","")</f>
        <v/>
      </c>
    </row>
    <row r="34" spans="8:8">
      <c r="H34" s="280" t="str">
        <f>IF(($E$31-'CPCA-II-04'!E80)&gt;0.9,"ERROR!!!!! EL MONTO NO COINCIDE CON LO REPORTADO EN EL FORMATO ETCA-II-04 EN EL TOTAL DEVENGADO ANUAL DEL ANALÍTICO DE EGRESOS","")</f>
        <v/>
      </c>
    </row>
    <row r="35" spans="8:8">
      <c r="H35" s="280" t="str">
        <f>IF(($F$31-'CPCA-II-04'!F80)&gt;0.9,"ERROR!!!!! EL MONTO NO COINCIDE CON LO REPORTADO EN EL FORMATO ETCA-II-04 EN EL TOTAL PAGADO ANUAL DEL ANALÍTICO DE EGRESOS","")</f>
        <v/>
      </c>
    </row>
    <row r="36" spans="8:8">
      <c r="H36" s="280" t="str">
        <f>IF(($G$31-'CPCA-II-04'!G80)&gt;0.9,"ERROR!!!!! EL MONTO NO COINCIDE CON LO REPORTADO EN EL FORMATO ETCA-II-04 EN EL TOTAL APROBADO ANUAL DEL ANALÍTICO DE EGRESOS","")</f>
        <v/>
      </c>
    </row>
  </sheetData>
  <sheetProtection formatColumns="0" formatRows="0" insertRows="0" deleteColumns="0" deleteRows="0"/>
  <mergeCells count="6">
    <mergeCell ref="A6:A7"/>
    <mergeCell ref="A1:G1"/>
    <mergeCell ref="A2:G2"/>
    <mergeCell ref="A3:G3"/>
    <mergeCell ref="A4:G4"/>
    <mergeCell ref="A5:E5"/>
  </mergeCells>
  <printOptions horizontalCentered="1"/>
  <pageMargins left="0.51181102362204722" right="0.15748031496062992" top="0.74803149606299213" bottom="0.74803149606299213" header="0.31496062992125984" footer="0.31496062992125984"/>
  <pageSetup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35"/>
  <sheetViews>
    <sheetView view="pageBreakPreview" zoomScaleSheetLayoutView="100" workbookViewId="0">
      <selection activeCell="E10" sqref="E10:F17"/>
    </sheetView>
  </sheetViews>
  <sheetFormatPr baseColWidth="10" defaultColWidth="11.42578125" defaultRowHeight="15"/>
  <cols>
    <col min="1" max="1" width="32.42578125" customWidth="1"/>
    <col min="2" max="2" width="12.140625" customWidth="1"/>
    <col min="3" max="3" width="13.140625" customWidth="1"/>
    <col min="4" max="4" width="12.42578125" customWidth="1"/>
    <col min="5" max="5" width="12.85546875" customWidth="1"/>
    <col min="6" max="6" width="14" customWidth="1"/>
    <col min="7" max="7" width="15.42578125" customWidth="1"/>
  </cols>
  <sheetData>
    <row r="1" spans="1:7" s="718" customFormat="1" ht="15.75">
      <c r="A1" s="1335" t="str">
        <f>'CPCA-I-01'!A1:G1</f>
        <v>Universidad Tecnológica de Guaymas</v>
      </c>
      <c r="B1" s="1336"/>
      <c r="C1" s="1336"/>
      <c r="D1" s="1336"/>
      <c r="E1" s="1336"/>
      <c r="F1" s="1336"/>
      <c r="G1" s="1337"/>
    </row>
    <row r="2" spans="1:7" s="718" customFormat="1" ht="12.75">
      <c r="A2" s="1338" t="s">
        <v>559</v>
      </c>
      <c r="B2" s="1339"/>
      <c r="C2" s="1339"/>
      <c r="D2" s="1339"/>
      <c r="E2" s="1339"/>
      <c r="F2" s="1339"/>
      <c r="G2" s="1340"/>
    </row>
    <row r="3" spans="1:7" s="718" customFormat="1" ht="12.75">
      <c r="A3" s="1338" t="s">
        <v>660</v>
      </c>
      <c r="B3" s="1339"/>
      <c r="C3" s="1339"/>
      <c r="D3" s="1339"/>
      <c r="E3" s="1339"/>
      <c r="F3" s="1339"/>
      <c r="G3" s="1340"/>
    </row>
    <row r="4" spans="1:7" s="718" customFormat="1" ht="12.75">
      <c r="A4" s="1338" t="str">
        <f>'CPCA-I-03'!A3:D3</f>
        <v>Del 01 de enero al 31 de diciembre de 2021</v>
      </c>
      <c r="B4" s="1339"/>
      <c r="C4" s="1339"/>
      <c r="D4" s="1339"/>
      <c r="E4" s="1339"/>
      <c r="F4" s="1339"/>
      <c r="G4" s="1340"/>
    </row>
    <row r="5" spans="1:7" s="718" customFormat="1" ht="20.25" customHeight="1" thickBot="1">
      <c r="A5" s="1341" t="s">
        <v>84</v>
      </c>
      <c r="B5" s="1342"/>
      <c r="C5" s="1342"/>
      <c r="D5" s="1342"/>
      <c r="E5" s="1342"/>
      <c r="F5" s="1342"/>
      <c r="G5" s="1343"/>
    </row>
    <row r="6" spans="1:7" s="718" customFormat="1" ht="13.5" thickBot="1">
      <c r="A6" s="1330" t="s">
        <v>85</v>
      </c>
      <c r="B6" s="1332" t="s">
        <v>561</v>
      </c>
      <c r="C6" s="1333"/>
      <c r="D6" s="1333"/>
      <c r="E6" s="1333"/>
      <c r="F6" s="1334"/>
      <c r="G6" s="1330" t="s">
        <v>562</v>
      </c>
    </row>
    <row r="7" spans="1:7" s="718" customFormat="1" ht="26.25" thickBot="1">
      <c r="A7" s="1331"/>
      <c r="B7" s="782" t="s">
        <v>563</v>
      </c>
      <c r="C7" s="782" t="s">
        <v>432</v>
      </c>
      <c r="D7" s="782" t="s">
        <v>433</v>
      </c>
      <c r="E7" s="782" t="s">
        <v>434</v>
      </c>
      <c r="F7" s="782" t="s">
        <v>661</v>
      </c>
      <c r="G7" s="1331"/>
    </row>
    <row r="8" spans="1:7" s="514" customFormat="1" ht="12.75">
      <c r="A8" s="600" t="s">
        <v>662</v>
      </c>
      <c r="B8" s="716"/>
      <c r="C8" s="716"/>
      <c r="D8" s="716"/>
      <c r="E8" s="716"/>
      <c r="F8" s="716"/>
      <c r="G8" s="716"/>
    </row>
    <row r="9" spans="1:7" s="514" customFormat="1" ht="12.75">
      <c r="A9" s="600" t="s">
        <v>663</v>
      </c>
      <c r="B9" s="690">
        <f>SUM(B10:B17)</f>
        <v>39323877</v>
      </c>
      <c r="C9" s="690">
        <f t="shared" ref="C9:G9" si="0">SUM(C10:C17)</f>
        <v>-5246518</v>
      </c>
      <c r="D9" s="690">
        <f t="shared" si="0"/>
        <v>34077359</v>
      </c>
      <c r="E9" s="690">
        <f t="shared" si="0"/>
        <v>27979051</v>
      </c>
      <c r="F9" s="690">
        <f t="shared" si="0"/>
        <v>27742246</v>
      </c>
      <c r="G9" s="690">
        <f t="shared" si="0"/>
        <v>6098308</v>
      </c>
    </row>
    <row r="10" spans="1:7" s="514" customFormat="1" ht="12.75">
      <c r="A10" s="601" t="s">
        <v>1996</v>
      </c>
      <c r="B10" s="690">
        <v>2748612</v>
      </c>
      <c r="C10" s="690">
        <v>-47125</v>
      </c>
      <c r="D10" s="690">
        <f>B10+C10</f>
        <v>2701487</v>
      </c>
      <c r="E10" s="690">
        <v>2669318</v>
      </c>
      <c r="F10" s="690">
        <v>2669318</v>
      </c>
      <c r="G10" s="690">
        <f>+D10-E10</f>
        <v>32169</v>
      </c>
    </row>
    <row r="11" spans="1:7" s="514" customFormat="1" ht="12.75">
      <c r="A11" s="601" t="s">
        <v>1997</v>
      </c>
      <c r="B11" s="690">
        <v>1052920</v>
      </c>
      <c r="C11" s="690">
        <v>570632</v>
      </c>
      <c r="D11" s="690">
        <f t="shared" ref="D11:D17" si="1">B11+C11</f>
        <v>1623552</v>
      </c>
      <c r="E11" s="690">
        <v>1587858</v>
      </c>
      <c r="F11" s="690">
        <v>1587858</v>
      </c>
      <c r="G11" s="690">
        <f t="shared" ref="G11:G17" si="2">+D11-E11</f>
        <v>35694</v>
      </c>
    </row>
    <row r="12" spans="1:7" s="514" customFormat="1" ht="12.75">
      <c r="A12" s="601" t="s">
        <v>1998</v>
      </c>
      <c r="B12" s="690">
        <v>1091534</v>
      </c>
      <c r="C12" s="690">
        <v>118165</v>
      </c>
      <c r="D12" s="690">
        <f t="shared" si="1"/>
        <v>1209699</v>
      </c>
      <c r="E12" s="690">
        <v>1083728</v>
      </c>
      <c r="F12" s="690">
        <v>1083728</v>
      </c>
      <c r="G12" s="690">
        <f t="shared" si="2"/>
        <v>125971</v>
      </c>
    </row>
    <row r="13" spans="1:7" s="514" customFormat="1" ht="12.75">
      <c r="A13" s="601" t="s">
        <v>1999</v>
      </c>
      <c r="B13" s="690">
        <v>2328180</v>
      </c>
      <c r="C13" s="690">
        <v>-96971</v>
      </c>
      <c r="D13" s="690">
        <f t="shared" si="1"/>
        <v>2231209</v>
      </c>
      <c r="E13" s="690">
        <v>2205847</v>
      </c>
      <c r="F13" s="690">
        <v>2205847</v>
      </c>
      <c r="G13" s="690">
        <f t="shared" si="2"/>
        <v>25362</v>
      </c>
    </row>
    <row r="14" spans="1:7" s="514" customFormat="1" ht="12.75">
      <c r="A14" s="601" t="s">
        <v>2000</v>
      </c>
      <c r="B14" s="690">
        <v>18659475</v>
      </c>
      <c r="C14" s="690">
        <v>-4592163</v>
      </c>
      <c r="D14" s="690">
        <f t="shared" si="1"/>
        <v>14067312</v>
      </c>
      <c r="E14" s="690">
        <v>8784204</v>
      </c>
      <c r="F14" s="690">
        <v>8547399</v>
      </c>
      <c r="G14" s="690">
        <f t="shared" si="2"/>
        <v>5283108</v>
      </c>
    </row>
    <row r="15" spans="1:7" s="514" customFormat="1" ht="12.75">
      <c r="A15" s="601" t="s">
        <v>2001</v>
      </c>
      <c r="B15" s="690">
        <v>10288376</v>
      </c>
      <c r="C15" s="690">
        <v>-143833</v>
      </c>
      <c r="D15" s="690">
        <f t="shared" si="1"/>
        <v>10144543</v>
      </c>
      <c r="E15" s="690">
        <v>9577362</v>
      </c>
      <c r="F15" s="690">
        <v>9577362</v>
      </c>
      <c r="G15" s="690">
        <f t="shared" si="2"/>
        <v>567181</v>
      </c>
    </row>
    <row r="16" spans="1:7" s="514" customFormat="1" ht="12.75">
      <c r="A16" s="601" t="s">
        <v>2002</v>
      </c>
      <c r="B16" s="690">
        <v>921160</v>
      </c>
      <c r="C16" s="690">
        <v>321797</v>
      </c>
      <c r="D16" s="690">
        <f t="shared" si="1"/>
        <v>1242957</v>
      </c>
      <c r="E16" s="690">
        <v>1217796</v>
      </c>
      <c r="F16" s="690">
        <v>1217796</v>
      </c>
      <c r="G16" s="690">
        <f t="shared" si="2"/>
        <v>25161</v>
      </c>
    </row>
    <row r="17" spans="1:8" s="514" customFormat="1" ht="12.75">
      <c r="A17" s="601" t="s">
        <v>2003</v>
      </c>
      <c r="B17" s="690">
        <v>2233620</v>
      </c>
      <c r="C17" s="690">
        <v>-1377020</v>
      </c>
      <c r="D17" s="690">
        <f t="shared" si="1"/>
        <v>856600</v>
      </c>
      <c r="E17" s="690">
        <v>852938</v>
      </c>
      <c r="F17" s="690">
        <v>852938</v>
      </c>
      <c r="G17" s="690">
        <f t="shared" si="2"/>
        <v>3662</v>
      </c>
    </row>
    <row r="18" spans="1:8" s="514" customFormat="1" ht="12.75">
      <c r="A18" s="601"/>
      <c r="B18" s="690"/>
      <c r="C18" s="690"/>
      <c r="D18" s="690"/>
      <c r="E18" s="690"/>
      <c r="F18" s="690"/>
      <c r="G18" s="690"/>
    </row>
    <row r="19" spans="1:8" s="514" customFormat="1" ht="12.75">
      <c r="A19" s="609" t="s">
        <v>672</v>
      </c>
      <c r="B19" s="690"/>
      <c r="C19" s="690"/>
      <c r="D19" s="690"/>
      <c r="E19" s="690"/>
      <c r="F19" s="690"/>
      <c r="G19" s="690"/>
    </row>
    <row r="20" spans="1:8" s="514" customFormat="1" ht="12.75">
      <c r="A20" s="609" t="s">
        <v>673</v>
      </c>
      <c r="B20" s="690">
        <f>SUM(B21:B28)</f>
        <v>0</v>
      </c>
      <c r="C20" s="690">
        <f t="shared" ref="C20:G20" si="3">SUM(C21:C28)</f>
        <v>0</v>
      </c>
      <c r="D20" s="690">
        <f t="shared" si="3"/>
        <v>0</v>
      </c>
      <c r="E20" s="690">
        <f t="shared" si="3"/>
        <v>0</v>
      </c>
      <c r="F20" s="690">
        <f t="shared" si="3"/>
        <v>0</v>
      </c>
      <c r="G20" s="690">
        <f t="shared" si="3"/>
        <v>0</v>
      </c>
    </row>
    <row r="21" spans="1:8" s="514" customFormat="1" ht="12.75">
      <c r="A21" s="601" t="s">
        <v>664</v>
      </c>
      <c r="B21" s="690"/>
      <c r="C21" s="690"/>
      <c r="D21" s="690">
        <f t="shared" ref="D21:D28" si="4">B21+C21</f>
        <v>0</v>
      </c>
      <c r="E21" s="690"/>
      <c r="F21" s="690"/>
      <c r="G21" s="690">
        <f>+D21-E21</f>
        <v>0</v>
      </c>
    </row>
    <row r="22" spans="1:8" s="514" customFormat="1" ht="12.75">
      <c r="A22" s="601" t="s">
        <v>665</v>
      </c>
      <c r="B22" s="690"/>
      <c r="C22" s="690"/>
      <c r="D22" s="690">
        <f t="shared" si="4"/>
        <v>0</v>
      </c>
      <c r="E22" s="690"/>
      <c r="F22" s="690"/>
      <c r="G22" s="690">
        <f t="shared" ref="G22:G28" si="5">+D22-E22</f>
        <v>0</v>
      </c>
    </row>
    <row r="23" spans="1:8" s="514" customFormat="1" ht="12.75">
      <c r="A23" s="601" t="s">
        <v>666</v>
      </c>
      <c r="B23" s="690"/>
      <c r="C23" s="690"/>
      <c r="D23" s="690">
        <f t="shared" si="4"/>
        <v>0</v>
      </c>
      <c r="E23" s="690"/>
      <c r="F23" s="690"/>
      <c r="G23" s="690">
        <f t="shared" si="5"/>
        <v>0</v>
      </c>
    </row>
    <row r="24" spans="1:8" s="514" customFormat="1" ht="12.75">
      <c r="A24" s="601" t="s">
        <v>667</v>
      </c>
      <c r="B24" s="690"/>
      <c r="C24" s="690"/>
      <c r="D24" s="690">
        <f t="shared" si="4"/>
        <v>0</v>
      </c>
      <c r="E24" s="690"/>
      <c r="F24" s="690"/>
      <c r="G24" s="690">
        <f t="shared" si="5"/>
        <v>0</v>
      </c>
    </row>
    <row r="25" spans="1:8" s="514" customFormat="1" ht="12.75">
      <c r="A25" s="601" t="s">
        <v>668</v>
      </c>
      <c r="B25" s="690"/>
      <c r="C25" s="690"/>
      <c r="D25" s="690">
        <f t="shared" si="4"/>
        <v>0</v>
      </c>
      <c r="E25" s="690"/>
      <c r="F25" s="690"/>
      <c r="G25" s="690">
        <f t="shared" si="5"/>
        <v>0</v>
      </c>
    </row>
    <row r="26" spans="1:8" s="514" customFormat="1" ht="12.75">
      <c r="A26" s="601" t="s">
        <v>669</v>
      </c>
      <c r="B26" s="690"/>
      <c r="C26" s="690"/>
      <c r="D26" s="690">
        <f t="shared" si="4"/>
        <v>0</v>
      </c>
      <c r="E26" s="690"/>
      <c r="F26" s="690"/>
      <c r="G26" s="690">
        <f t="shared" si="5"/>
        <v>0</v>
      </c>
    </row>
    <row r="27" spans="1:8" s="514" customFormat="1" ht="12.75">
      <c r="A27" s="601" t="s">
        <v>670</v>
      </c>
      <c r="B27" s="690"/>
      <c r="C27" s="690"/>
      <c r="D27" s="690">
        <f t="shared" si="4"/>
        <v>0</v>
      </c>
      <c r="E27" s="690"/>
      <c r="F27" s="690"/>
      <c r="G27" s="690">
        <f t="shared" si="5"/>
        <v>0</v>
      </c>
    </row>
    <row r="28" spans="1:8" s="514" customFormat="1" ht="12.75">
      <c r="A28" s="601" t="s">
        <v>671</v>
      </c>
      <c r="B28" s="690"/>
      <c r="C28" s="690"/>
      <c r="D28" s="690">
        <f t="shared" si="4"/>
        <v>0</v>
      </c>
      <c r="E28" s="690"/>
      <c r="F28" s="690"/>
      <c r="G28" s="690">
        <f t="shared" si="5"/>
        <v>0</v>
      </c>
    </row>
    <row r="29" spans="1:8" s="514" customFormat="1" ht="12.75">
      <c r="A29" s="689"/>
      <c r="B29" s="690"/>
      <c r="C29" s="690"/>
      <c r="D29" s="690"/>
      <c r="E29" s="690"/>
      <c r="F29" s="690"/>
      <c r="G29" s="690"/>
    </row>
    <row r="30" spans="1:8" s="514" customFormat="1" ht="12.75">
      <c r="A30" s="600" t="s">
        <v>642</v>
      </c>
      <c r="B30" s="690">
        <f t="shared" ref="B30:G30" si="6">+B9+B20</f>
        <v>39323877</v>
      </c>
      <c r="C30" s="690">
        <f t="shared" si="6"/>
        <v>-5246518</v>
      </c>
      <c r="D30" s="690">
        <f t="shared" si="6"/>
        <v>34077359</v>
      </c>
      <c r="E30" s="690">
        <f t="shared" si="6"/>
        <v>27979051</v>
      </c>
      <c r="F30" s="690">
        <f t="shared" si="6"/>
        <v>27742246</v>
      </c>
      <c r="G30" s="690">
        <f t="shared" si="6"/>
        <v>6098308</v>
      </c>
      <c r="H30" s="717" t="str">
        <f>IF((B30-'CPCA-II-07'!B31)&gt;0.9,"ERROR!!!!! EL MONTO NO COINCIDE CON LO REPORTADO EN EL FORMATO ETCA-II-07 EN EL TOTAL DEL GASTO","")</f>
        <v/>
      </c>
    </row>
    <row r="31" spans="1:8" ht="15.75" thickBot="1">
      <c r="A31" s="673"/>
      <c r="B31" s="675"/>
      <c r="C31" s="675"/>
      <c r="D31" s="675"/>
      <c r="E31" s="675"/>
      <c r="F31" s="675"/>
      <c r="G31" s="675"/>
      <c r="H31" s="508" t="str">
        <f>IF((C30-'CPCA-II-07'!C31)&gt;0.9,"ERROR!!!!! EL MONTO NO COINCIDE CON LO REPORTADO EN EL FORMATO ETCA-II-07 EN EL TOTAL DEL GASTO","")</f>
        <v/>
      </c>
    </row>
    <row r="32" spans="1:8">
      <c r="H32" s="508" t="str">
        <f>IF((D30-'CPCA-II-07'!D31)&gt;0.9,"ERROR!!!!! EL MONTO NO COINCIDE CON LO REPORTADO EN EL FORMATO ETCA-II-07 EN EL TOTAL DEL GASTO","")</f>
        <v/>
      </c>
    </row>
    <row r="33" spans="8:8">
      <c r="H33" s="508" t="str">
        <f>IF((D30-'CPCA-II-07'!D31)&gt;0.9,"ERROR!!!!! EL MONTO NO COINCIDE CON LO REPORTADO EN EL FORMATO ETCA-II-07 EN EL TOTAL DEL GASTO","")</f>
        <v/>
      </c>
    </row>
    <row r="34" spans="8:8">
      <c r="H34" s="508" t="str">
        <f>IF((F30-'CPCA-II-07'!F31)&gt;0.9,"ERROR!!!!! EL MONTO NO COINCIDE CON LO REPORTADO EN EL FORMATO ETCA-II-07 EN EL TOTAL DEL GASTO","")</f>
        <v/>
      </c>
    </row>
    <row r="35" spans="8:8">
      <c r="H35" s="508" t="str">
        <f>IF((G30-'CPCA-II-07'!G31)&gt;0.9,"ERROR!!!!! EL MONTO NO COINCIDE CON LO REPORTADO EN EL FORMATO ETCA-II-07 EN EL TOTAL DEL GASTO","")</f>
        <v/>
      </c>
    </row>
  </sheetData>
  <mergeCells count="8">
    <mergeCell ref="A6:A7"/>
    <mergeCell ref="B6:F6"/>
    <mergeCell ref="G6:G7"/>
    <mergeCell ref="A1:G1"/>
    <mergeCell ref="A2:G2"/>
    <mergeCell ref="A3:G3"/>
    <mergeCell ref="A4:G4"/>
    <mergeCell ref="A5:G5"/>
  </mergeCells>
  <pageMargins left="0.70866141732283472" right="0.70866141732283472" top="0.35433070866141736" bottom="0.35433070866141736" header="0.31496062992125984" footer="0.31496062992125984"/>
  <pageSetup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21"/>
  <sheetViews>
    <sheetView view="pageBreakPreview" zoomScaleSheetLayoutView="100" workbookViewId="0">
      <selection activeCell="E9" sqref="E9:F9"/>
    </sheetView>
  </sheetViews>
  <sheetFormatPr baseColWidth="10" defaultColWidth="11.28515625" defaultRowHeight="16.5"/>
  <cols>
    <col min="1" max="1" width="39.85546875" style="277" customWidth="1"/>
    <col min="2" max="7" width="13.7109375" style="277" customWidth="1"/>
    <col min="8" max="16384" width="11.28515625" style="277"/>
  </cols>
  <sheetData>
    <row r="1" spans="1:8">
      <c r="A1" s="1171" t="str">
        <f>'CPCA-I-01'!A1:G1</f>
        <v>Universidad Tecnológica de Guaymas</v>
      </c>
      <c r="B1" s="1171"/>
      <c r="C1" s="1171"/>
      <c r="D1" s="1171"/>
      <c r="E1" s="1171"/>
      <c r="F1" s="1171"/>
      <c r="G1" s="1171"/>
    </row>
    <row r="2" spans="1:8" s="279" customFormat="1">
      <c r="A2" s="1171" t="s">
        <v>499</v>
      </c>
      <c r="B2" s="1171"/>
      <c r="C2" s="1171"/>
      <c r="D2" s="1171"/>
      <c r="E2" s="1171"/>
      <c r="F2" s="1171"/>
      <c r="G2" s="1171"/>
    </row>
    <row r="3" spans="1:8" s="279" customFormat="1">
      <c r="A3" s="1346" t="s">
        <v>674</v>
      </c>
      <c r="B3" s="1346"/>
      <c r="C3" s="1346"/>
      <c r="D3" s="1346"/>
      <c r="E3" s="1346"/>
      <c r="F3" s="1346"/>
      <c r="G3" s="1346"/>
    </row>
    <row r="4" spans="1:8" s="279" customFormat="1">
      <c r="A4" s="1172" t="str">
        <f>'CPCA-I-03'!A3:D3</f>
        <v>Del 01 de enero al 31 de diciembre de 2021</v>
      </c>
      <c r="B4" s="1172"/>
      <c r="C4" s="1172"/>
      <c r="D4" s="1172"/>
      <c r="E4" s="1172"/>
      <c r="F4" s="1172"/>
      <c r="G4" s="1172"/>
    </row>
    <row r="5" spans="1:8" s="279" customFormat="1" ht="17.25" thickBot="1">
      <c r="A5" s="1303" t="s">
        <v>1011</v>
      </c>
      <c r="B5" s="1303"/>
      <c r="C5" s="1303"/>
      <c r="D5" s="1303"/>
      <c r="E5" s="1303"/>
      <c r="F5" s="51"/>
      <c r="G5" s="426"/>
    </row>
    <row r="6" spans="1:8" s="290" customFormat="1" ht="53.25" customHeight="1">
      <c r="A6" s="1344" t="s">
        <v>674</v>
      </c>
      <c r="B6" s="297" t="s">
        <v>502</v>
      </c>
      <c r="C6" s="297" t="s">
        <v>432</v>
      </c>
      <c r="D6" s="297" t="s">
        <v>503</v>
      </c>
      <c r="E6" s="297" t="s">
        <v>504</v>
      </c>
      <c r="F6" s="297" t="s">
        <v>505</v>
      </c>
      <c r="G6" s="298" t="s">
        <v>506</v>
      </c>
    </row>
    <row r="7" spans="1:8" s="296" customFormat="1" ht="15.75" customHeight="1" thickBot="1">
      <c r="A7" s="1345"/>
      <c r="B7" s="291" t="s">
        <v>412</v>
      </c>
      <c r="C7" s="291" t="s">
        <v>413</v>
      </c>
      <c r="D7" s="291" t="s">
        <v>507</v>
      </c>
      <c r="E7" s="291" t="s">
        <v>415</v>
      </c>
      <c r="F7" s="291" t="s">
        <v>416</v>
      </c>
      <c r="G7" s="292" t="s">
        <v>508</v>
      </c>
    </row>
    <row r="8" spans="1:8" ht="30" customHeight="1">
      <c r="A8" s="513"/>
      <c r="B8" s="300"/>
      <c r="C8" s="300"/>
      <c r="D8" s="300"/>
      <c r="E8" s="300"/>
      <c r="F8" s="300"/>
      <c r="G8" s="301"/>
    </row>
    <row r="9" spans="1:8" ht="30" customHeight="1">
      <c r="A9" s="286" t="s">
        <v>675</v>
      </c>
      <c r="B9" s="446">
        <v>39323877</v>
      </c>
      <c r="C9" s="446">
        <v>-5246518</v>
      </c>
      <c r="D9" s="447">
        <f>B9+C9</f>
        <v>34077359</v>
      </c>
      <c r="E9" s="446">
        <v>27979051</v>
      </c>
      <c r="F9" s="446">
        <v>27742246</v>
      </c>
      <c r="G9" s="448">
        <f>D9-E9</f>
        <v>6098308</v>
      </c>
    </row>
    <row r="10" spans="1:8" ht="30" customHeight="1">
      <c r="A10" s="286" t="s">
        <v>676</v>
      </c>
      <c r="B10" s="446"/>
      <c r="C10" s="446"/>
      <c r="D10" s="447">
        <f>B10+C10</f>
        <v>0</v>
      </c>
      <c r="E10" s="446"/>
      <c r="F10" s="446"/>
      <c r="G10" s="448">
        <f>D10-E10</f>
        <v>0</v>
      </c>
    </row>
    <row r="11" spans="1:8" ht="30" customHeight="1">
      <c r="A11" s="286" t="s">
        <v>677</v>
      </c>
      <c r="B11" s="446"/>
      <c r="C11" s="446"/>
      <c r="D11" s="447">
        <f>B11+C11</f>
        <v>0</v>
      </c>
      <c r="E11" s="446"/>
      <c r="F11" s="446"/>
      <c r="G11" s="448">
        <f>D11-E11</f>
        <v>0</v>
      </c>
    </row>
    <row r="12" spans="1:8" ht="30" customHeight="1">
      <c r="A12" s="286" t="s">
        <v>678</v>
      </c>
      <c r="B12" s="446"/>
      <c r="C12" s="446"/>
      <c r="D12" s="447">
        <f>B12+C12</f>
        <v>0</v>
      </c>
      <c r="E12" s="446"/>
      <c r="F12" s="446"/>
      <c r="G12" s="448">
        <f>D12-E12</f>
        <v>0</v>
      </c>
    </row>
    <row r="13" spans="1:8" ht="30" customHeight="1" thickBot="1">
      <c r="A13" s="512"/>
      <c r="B13" s="454"/>
      <c r="C13" s="454"/>
      <c r="D13" s="454"/>
      <c r="E13" s="454"/>
      <c r="F13" s="454"/>
      <c r="G13" s="455"/>
    </row>
    <row r="14" spans="1:8" s="290" customFormat="1" ht="30" customHeight="1" thickBot="1">
      <c r="A14" s="781" t="s">
        <v>558</v>
      </c>
      <c r="B14" s="456">
        <f>SUM(B9:B12)</f>
        <v>39323877</v>
      </c>
      <c r="C14" s="456">
        <f>SUM(C9:C12)</f>
        <v>-5246518</v>
      </c>
      <c r="D14" s="456">
        <f>B14+C14</f>
        <v>34077359</v>
      </c>
      <c r="E14" s="456">
        <f>SUM(E9:E12)</f>
        <v>27979051</v>
      </c>
      <c r="F14" s="456">
        <f>SUM(F9:F12)</f>
        <v>27742246</v>
      </c>
      <c r="G14" s="457">
        <f>D14-E14</f>
        <v>6098308</v>
      </c>
      <c r="H14" s="508" t="str">
        <f>IF((B14-'CPCA-II-04'!B80)&gt;0.9,"ERROR!!!!! EL MONTO NO COINCIDE CON LO REPORTADO EN EL FORMATO ETCA-II-04 EN EL TOTAL APROBADO ANUAL DEL ANALÍTICO DE EGRESOS","")</f>
        <v/>
      </c>
    </row>
    <row r="15" spans="1:8" s="290" customFormat="1" ht="30" customHeight="1">
      <c r="A15" s="490"/>
      <c r="B15" s="491"/>
      <c r="C15" s="491"/>
      <c r="D15" s="491"/>
      <c r="E15" s="491"/>
      <c r="F15" s="491"/>
      <c r="G15" s="491"/>
      <c r="H15" s="508" t="str">
        <f>IF((C14-'CPCA-II-04'!C80)&gt;0.9,"ERROR!!!!! EL MONTO NO COINCIDE CON LO REPORTADO EN EL FORMATO ETCA-II-04 EN EL TOTAL AMPLIACIONES/REDUCCIONES ANUAL DEL ANALÍTICO DE EGRESOS","")</f>
        <v/>
      </c>
    </row>
    <row r="16" spans="1:8" s="290" customFormat="1" ht="30" customHeight="1">
      <c r="A16" s="490"/>
      <c r="B16" s="491"/>
      <c r="C16" s="491"/>
      <c r="D16" s="491"/>
      <c r="E16" s="491"/>
      <c r="F16" s="491"/>
      <c r="G16" s="491"/>
      <c r="H16" s="508" t="str">
        <f>IF((D14-'CPCA-II-04'!D80)&gt;0.9,"ERROR!!!!! EL MONTO NO COINCIDE CON LO REPORTADO EN EL FORMATO ETCA-II-04 EN EL TOTAL MODIFICADO ANUAL DEL ANALÍTICO DE EGRESOS","")</f>
        <v/>
      </c>
    </row>
    <row r="17" spans="1:8" s="290" customFormat="1" ht="18" customHeight="1">
      <c r="A17" s="490"/>
      <c r="B17" s="491"/>
      <c r="C17" s="491"/>
      <c r="D17" s="491"/>
      <c r="E17" s="491"/>
      <c r="F17" s="491"/>
      <c r="G17" s="491"/>
      <c r="H17" s="508" t="str">
        <f>IF((E14-'CPCA-II-04'!E80)&gt;0.9,"ERROR!!!!! EL MONTO NO COINCIDE CON LO REPORTADO EN EL FORMATO ETCA-II-04 EN EL TOTAL DEVENGADO ANUAL DEL ANALÍTICO DE EGRESOS","")</f>
        <v/>
      </c>
    </row>
    <row r="18" spans="1:8" s="290" customFormat="1" ht="18" customHeight="1">
      <c r="A18" s="490"/>
      <c r="B18" s="491"/>
      <c r="C18" s="491"/>
      <c r="D18" s="491"/>
      <c r="E18" s="491"/>
      <c r="F18" s="491"/>
      <c r="G18" s="491"/>
      <c r="H18" s="508" t="str">
        <f>IF((F14-'CPCA-II-04'!F80)&gt;0.9,"ERROR!!!!! EL MONTO NO COINCIDE CON LO REPORTADO EN EL FORMATO ETCA-II-04 EN EL TOTAL PAGADO ANUAL DEL ANALÍTICO DE EGRESOS","")</f>
        <v/>
      </c>
    </row>
    <row r="19" spans="1:8">
      <c r="H19" s="508" t="str">
        <f>IF((G14-'CPCA-II-04'!G80)&gt;0.9,"ERROR!!!!! EL MONTO NO COINCIDE CON LO REPORTADO EN EL FORMATO ETCA-II-04 EN EL TOTAL SUBEJERCICIO ANUAL DEL ANALÍTICO DE EGRESOS","")</f>
        <v/>
      </c>
    </row>
    <row r="20" spans="1:8">
      <c r="H20" s="508" t="str">
        <f>IF((B20-'CPCA-II-04'!B86)&gt;0.9,"ERROR!!!!! EL MONTO NO COINCIDE CON LO REPORTADO EN EL FORMATO ETCA-II-04 EN EL TOTAL APROBADO ANUAL DEL ANALÍTICO DE EGRESOS","")</f>
        <v/>
      </c>
    </row>
    <row r="21" spans="1:8">
      <c r="H21" s="508" t="str">
        <f>IF(G14&lt;&gt;'CPCA-II-04'!G80,"ERROR!!!!! EL MONTO NO COINCIDE CON LO REPORTADO EN EL FORMATO ETCA-II-04 EN EL TOTAL SUBEJERCICIO PRESENTADO EN EL ANALÍTICO DE EGRESOS","")</f>
        <v/>
      </c>
    </row>
  </sheetData>
  <sheetProtection formatColumns="0" formatRows="0" insertHyperlinks="0"/>
  <mergeCells count="6">
    <mergeCell ref="A6:A7"/>
    <mergeCell ref="A4:G4"/>
    <mergeCell ref="A1:G1"/>
    <mergeCell ref="A2:G2"/>
    <mergeCell ref="A3:G3"/>
    <mergeCell ref="A5:E5"/>
  </mergeCells>
  <printOptions horizontalCentered="1"/>
  <pageMargins left="0.70866141732283472" right="0.70866141732283472" top="0.74803149606299213" bottom="0.74803149606299213" header="0.31496062992125984" footer="0.31496062992125984"/>
  <pageSetup scale="9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30"/>
  <sheetViews>
    <sheetView view="pageBreakPreview" zoomScaleSheetLayoutView="100" workbookViewId="0">
      <selection activeCell="E9" sqref="E9:F9"/>
    </sheetView>
  </sheetViews>
  <sheetFormatPr baseColWidth="10" defaultColWidth="11.28515625" defaultRowHeight="16.5"/>
  <cols>
    <col min="1" max="1" width="39.85546875" style="277" customWidth="1"/>
    <col min="2" max="7" width="13.7109375" style="277" customWidth="1"/>
    <col min="8" max="16384" width="11.28515625" style="277"/>
  </cols>
  <sheetData>
    <row r="1" spans="1:7">
      <c r="A1" s="1346" t="str">
        <f>'CPCA-I-01'!A1:G1</f>
        <v>Universidad Tecnológica de Guaymas</v>
      </c>
      <c r="B1" s="1346"/>
      <c r="C1" s="1346"/>
      <c r="D1" s="1346"/>
      <c r="E1" s="1346"/>
      <c r="F1" s="1346"/>
      <c r="G1" s="1346"/>
    </row>
    <row r="2" spans="1:7">
      <c r="A2" s="1346" t="s">
        <v>499</v>
      </c>
      <c r="B2" s="1346"/>
      <c r="C2" s="1346"/>
      <c r="D2" s="1346"/>
      <c r="E2" s="1346"/>
      <c r="F2" s="1346"/>
      <c r="G2" s="1346"/>
    </row>
    <row r="3" spans="1:7">
      <c r="A3" s="1346" t="s">
        <v>679</v>
      </c>
      <c r="B3" s="1346"/>
      <c r="C3" s="1346"/>
      <c r="D3" s="1346"/>
      <c r="E3" s="1346"/>
      <c r="F3" s="1346"/>
      <c r="G3" s="1346"/>
    </row>
    <row r="4" spans="1:7">
      <c r="A4" s="1172" t="str">
        <f>'CPCA-I-03'!A3:D3</f>
        <v>Del 01 de enero al 31 de diciembre de 2021</v>
      </c>
      <c r="B4" s="1172"/>
      <c r="C4" s="1172"/>
      <c r="D4" s="1172"/>
      <c r="E4" s="1172"/>
      <c r="F4" s="1172"/>
      <c r="G4" s="1172"/>
    </row>
    <row r="5" spans="1:7" ht="17.25" thickBot="1">
      <c r="A5" s="1303" t="s">
        <v>1012</v>
      </c>
      <c r="B5" s="1303"/>
      <c r="C5" s="1303"/>
      <c r="D5" s="1303"/>
      <c r="E5" s="1303"/>
      <c r="F5" s="51"/>
      <c r="G5" s="426"/>
    </row>
    <row r="6" spans="1:7" s="283" customFormat="1" ht="40.5">
      <c r="A6" s="1347" t="s">
        <v>246</v>
      </c>
      <c r="B6" s="304" t="s">
        <v>502</v>
      </c>
      <c r="C6" s="304" t="s">
        <v>432</v>
      </c>
      <c r="D6" s="304" t="s">
        <v>503</v>
      </c>
      <c r="E6" s="304" t="s">
        <v>504</v>
      </c>
      <c r="F6" s="304" t="s">
        <v>505</v>
      </c>
      <c r="G6" s="305" t="s">
        <v>506</v>
      </c>
    </row>
    <row r="7" spans="1:7" s="283" customFormat="1" ht="15.75" customHeight="1" thickBot="1">
      <c r="A7" s="1348"/>
      <c r="B7" s="291" t="s">
        <v>412</v>
      </c>
      <c r="C7" s="291" t="s">
        <v>413</v>
      </c>
      <c r="D7" s="291" t="s">
        <v>507</v>
      </c>
      <c r="E7" s="291" t="s">
        <v>415</v>
      </c>
      <c r="F7" s="291" t="s">
        <v>416</v>
      </c>
      <c r="G7" s="292" t="s">
        <v>508</v>
      </c>
    </row>
    <row r="8" spans="1:7">
      <c r="A8" s="299"/>
      <c r="B8" s="302"/>
      <c r="C8" s="302"/>
      <c r="D8" s="303"/>
      <c r="E8" s="302"/>
      <c r="F8" s="302"/>
      <c r="G8" s="306"/>
    </row>
    <row r="9" spans="1:7" ht="25.5">
      <c r="A9" s="307" t="s">
        <v>680</v>
      </c>
      <c r="B9" s="446">
        <v>39323877</v>
      </c>
      <c r="C9" s="446">
        <v>-5246518</v>
      </c>
      <c r="D9" s="447">
        <f>IF(A9="","",B9+C9)</f>
        <v>34077359</v>
      </c>
      <c r="E9" s="446">
        <v>27979051</v>
      </c>
      <c r="F9" s="446">
        <v>27742246</v>
      </c>
      <c r="G9" s="448">
        <f>IF(A9="","",D9-E9)</f>
        <v>6098308</v>
      </c>
    </row>
    <row r="10" spans="1:7" ht="8.25" customHeight="1">
      <c r="A10" s="307"/>
      <c r="B10" s="446"/>
      <c r="C10" s="446"/>
      <c r="D10" s="447" t="str">
        <f t="shared" ref="D10:D21" si="0">IF(A10="","",B10+C10)</f>
        <v/>
      </c>
      <c r="E10" s="446"/>
      <c r="F10" s="446"/>
      <c r="G10" s="448" t="str">
        <f t="shared" ref="G10:G21" si="1">IF(A10="","",D10-E10)</f>
        <v/>
      </c>
    </row>
    <row r="11" spans="1:7">
      <c r="A11" s="307" t="s">
        <v>681</v>
      </c>
      <c r="B11" s="446"/>
      <c r="C11" s="446"/>
      <c r="D11" s="447">
        <f t="shared" si="0"/>
        <v>0</v>
      </c>
      <c r="E11" s="446"/>
      <c r="F11" s="446"/>
      <c r="G11" s="448">
        <f t="shared" si="1"/>
        <v>0</v>
      </c>
    </row>
    <row r="12" spans="1:7" ht="8.25" customHeight="1">
      <c r="A12" s="307"/>
      <c r="B12" s="446"/>
      <c r="C12" s="446"/>
      <c r="D12" s="447" t="str">
        <f t="shared" si="0"/>
        <v/>
      </c>
      <c r="E12" s="446"/>
      <c r="F12" s="446"/>
      <c r="G12" s="448" t="str">
        <f t="shared" si="1"/>
        <v/>
      </c>
    </row>
    <row r="13" spans="1:7" ht="25.5">
      <c r="A13" s="307" t="s">
        <v>682</v>
      </c>
      <c r="B13" s="446"/>
      <c r="C13" s="446"/>
      <c r="D13" s="447">
        <f t="shared" si="0"/>
        <v>0</v>
      </c>
      <c r="E13" s="446"/>
      <c r="F13" s="446"/>
      <c r="G13" s="448">
        <f t="shared" si="1"/>
        <v>0</v>
      </c>
    </row>
    <row r="14" spans="1:7" ht="8.25" customHeight="1">
      <c r="A14" s="307"/>
      <c r="B14" s="446"/>
      <c r="C14" s="446"/>
      <c r="D14" s="447" t="str">
        <f t="shared" si="0"/>
        <v/>
      </c>
      <c r="E14" s="446"/>
      <c r="F14" s="446"/>
      <c r="G14" s="448" t="str">
        <f t="shared" si="1"/>
        <v/>
      </c>
    </row>
    <row r="15" spans="1:7" ht="25.5">
      <c r="A15" s="307" t="s">
        <v>683</v>
      </c>
      <c r="B15" s="446"/>
      <c r="C15" s="446"/>
      <c r="D15" s="447">
        <f t="shared" si="0"/>
        <v>0</v>
      </c>
      <c r="E15" s="446"/>
      <c r="F15" s="446"/>
      <c r="G15" s="448">
        <f t="shared" si="1"/>
        <v>0</v>
      </c>
    </row>
    <row r="16" spans="1:7" ht="8.25" customHeight="1">
      <c r="A16" s="307"/>
      <c r="B16" s="446"/>
      <c r="C16" s="446"/>
      <c r="D16" s="447" t="str">
        <f t="shared" si="0"/>
        <v/>
      </c>
      <c r="E16" s="446"/>
      <c r="F16" s="446"/>
      <c r="G16" s="448" t="str">
        <f t="shared" si="1"/>
        <v/>
      </c>
    </row>
    <row r="17" spans="1:8" ht="25.5">
      <c r="A17" s="307" t="s">
        <v>684</v>
      </c>
      <c r="B17" s="446"/>
      <c r="C17" s="446"/>
      <c r="D17" s="447">
        <f t="shared" si="0"/>
        <v>0</v>
      </c>
      <c r="E17" s="446"/>
      <c r="F17" s="446"/>
      <c r="G17" s="448">
        <f t="shared" si="1"/>
        <v>0</v>
      </c>
    </row>
    <row r="18" spans="1:8" ht="8.25" customHeight="1">
      <c r="A18" s="307"/>
      <c r="B18" s="446"/>
      <c r="C18" s="446"/>
      <c r="D18" s="447" t="str">
        <f t="shared" si="0"/>
        <v/>
      </c>
      <c r="E18" s="446"/>
      <c r="F18" s="446"/>
      <c r="G18" s="448" t="str">
        <f t="shared" si="1"/>
        <v/>
      </c>
    </row>
    <row r="19" spans="1:8" ht="25.5">
      <c r="A19" s="307" t="s">
        <v>685</v>
      </c>
      <c r="B19" s="446"/>
      <c r="C19" s="446"/>
      <c r="D19" s="447">
        <f t="shared" si="0"/>
        <v>0</v>
      </c>
      <c r="E19" s="446"/>
      <c r="F19" s="446"/>
      <c r="G19" s="448">
        <f t="shared" si="1"/>
        <v>0</v>
      </c>
    </row>
    <row r="20" spans="1:8" ht="8.25" customHeight="1">
      <c r="A20" s="307"/>
      <c r="B20" s="446"/>
      <c r="C20" s="446"/>
      <c r="D20" s="447" t="str">
        <f t="shared" si="0"/>
        <v/>
      </c>
      <c r="E20" s="446"/>
      <c r="F20" s="446"/>
      <c r="G20" s="448" t="str">
        <f t="shared" si="1"/>
        <v/>
      </c>
    </row>
    <row r="21" spans="1:8" ht="26.25" thickBot="1">
      <c r="A21" s="307" t="s">
        <v>686</v>
      </c>
      <c r="B21" s="446"/>
      <c r="C21" s="446"/>
      <c r="D21" s="447">
        <f t="shared" si="0"/>
        <v>0</v>
      </c>
      <c r="E21" s="446"/>
      <c r="F21" s="446"/>
      <c r="G21" s="448">
        <f t="shared" si="1"/>
        <v>0</v>
      </c>
    </row>
    <row r="22" spans="1:8" ht="24.95" customHeight="1" thickBot="1">
      <c r="A22" s="295" t="s">
        <v>558</v>
      </c>
      <c r="B22" s="452">
        <f>SUM(B9:B21)</f>
        <v>39323877</v>
      </c>
      <c r="C22" s="452">
        <f>SUM(C9:C21)</f>
        <v>-5246518</v>
      </c>
      <c r="D22" s="452">
        <f>IF(A22="","",B22+C22)</f>
        <v>34077359</v>
      </c>
      <c r="E22" s="452">
        <f>SUM(E9:E21)</f>
        <v>27979051</v>
      </c>
      <c r="F22" s="452">
        <f>SUM(F9:F21)</f>
        <v>27742246</v>
      </c>
      <c r="G22" s="453">
        <f>IF(A22="","",D22-E22)</f>
        <v>6098308</v>
      </c>
      <c r="H22" s="508" t="str">
        <f>IF((B22-'CPCA-II-04'!B80)&gt;0.9,"ERROR!!!!! EL MONTO NO COINCIDE CON LO REPORTADO EN EL FORMATO ETCA-II-04 EN EL TOTAL APROBADO ANUAL DEL ANALÍTICO DE EGRESOS","")</f>
        <v/>
      </c>
    </row>
    <row r="23" spans="1:8" ht="24.95" customHeight="1">
      <c r="A23" s="526"/>
      <c r="B23" s="527"/>
      <c r="C23" s="527"/>
      <c r="D23" s="527"/>
      <c r="E23" s="527"/>
      <c r="F23" s="527"/>
      <c r="G23" s="527"/>
      <c r="H23" s="508" t="str">
        <f>IF((C22-'CPCA-II-04'!C80)&gt;0.9,"ERROR!!!!! EL MONTO NO COINCIDE CON LO REPORTADO EN EL FORMATO ETCA-II-04 EN EL TOTAL APROBADO ANUAL DEL ANALÍTICO DE EGRESOS","")</f>
        <v/>
      </c>
    </row>
    <row r="24" spans="1:8" ht="24.95" customHeight="1">
      <c r="A24" s="492"/>
      <c r="B24" s="491"/>
      <c r="C24" s="491"/>
      <c r="D24" s="491"/>
      <c r="E24" s="491"/>
      <c r="F24" s="491"/>
      <c r="G24" s="491"/>
      <c r="H24" s="508" t="str">
        <f>IF((D22-'CPCA-II-04'!D80)&gt;0.9,"ERROR!!!!! EL MONTO NO COINCIDE CON LO REPORTADO EN EL FORMATO ETCA-II-04 EN EL TOTAL APROBADO ANUAL DEL ANALÍTICO DE EGRESOS","")</f>
        <v/>
      </c>
    </row>
    <row r="25" spans="1:8" ht="24.95" customHeight="1">
      <c r="A25" s="528"/>
      <c r="B25" s="494"/>
      <c r="C25" s="494"/>
      <c r="D25" s="495"/>
      <c r="E25" s="494"/>
      <c r="F25" s="494"/>
      <c r="G25" s="495"/>
      <c r="H25" s="508" t="str">
        <f>IF((E22-'CPCA-II-04'!E80)&gt;0.9,"ERROR!!!!! EL MONTO NO COINCIDE CON LO REPORTADO EN EL FORMATO ETCA-II-04 EN EL TOTAL APROBADO ANUAL DEL ANALÍTICO DE EGRESOS","")</f>
        <v/>
      </c>
    </row>
    <row r="26" spans="1:8" ht="24.95" customHeight="1">
      <c r="A26" s="528"/>
      <c r="B26" s="494"/>
      <c r="C26" s="494"/>
      <c r="D26" s="495"/>
      <c r="E26" s="494"/>
      <c r="F26" s="494"/>
      <c r="G26" s="495"/>
      <c r="H26" s="508" t="str">
        <f>IF((F22-'CPCA-II-04'!F80)&gt;0.9,"ERROR!!!!! EL MONTO NO COINCIDE CON LO REPORTADO EN EL FORMATO ETCA-II-04 EN EL TOTAL APROBADO ANUAL DEL ANALÍTICO DE EGRESOS","")</f>
        <v/>
      </c>
    </row>
    <row r="27" spans="1:8" ht="25.5" customHeight="1">
      <c r="A27" s="492"/>
      <c r="B27" s="491"/>
      <c r="C27" s="491"/>
      <c r="D27" s="491"/>
      <c r="E27" s="491"/>
      <c r="F27" s="491"/>
      <c r="G27" s="491"/>
      <c r="H27" s="508" t="str">
        <f>IF((G22-'CPCA-II-04'!G80)&gt;0.9,"ERROR!!!!! EL MONTO NO COINCIDE CON LO REPORTADO EN EL FORMATO ETCA-II-04 EN EL TOTAL APROBADO ANUAL DEL ANALÍTICO DE EGRESOS","")</f>
        <v/>
      </c>
    </row>
    <row r="29" spans="1:8">
      <c r="F29" s="290"/>
    </row>
    <row r="30" spans="1:8">
      <c r="F30" s="290"/>
    </row>
  </sheetData>
  <sheetProtection formatColumns="0" formatRows="0" insertHyperlinks="0"/>
  <mergeCells count="6">
    <mergeCell ref="A6:A7"/>
    <mergeCell ref="A1:G1"/>
    <mergeCell ref="A2:G2"/>
    <mergeCell ref="A3:G3"/>
    <mergeCell ref="A4:G4"/>
    <mergeCell ref="A5:E5"/>
  </mergeCells>
  <printOptions horizontalCentered="1"/>
  <pageMargins left="0.70866141732283472" right="0.70866141732283472" top="0.74803149606299213" bottom="0.74803149606299213" header="0.31496062992125984" footer="0.31496062992125984"/>
  <pageSetup scale="9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8"/>
  <sheetViews>
    <sheetView view="pageBreakPreview" topLeftCell="A7" zoomScale="90" zoomScaleSheetLayoutView="90" workbookViewId="0">
      <selection activeCell="E24" sqref="E24:F24"/>
    </sheetView>
  </sheetViews>
  <sheetFormatPr baseColWidth="10" defaultRowHeight="15"/>
  <cols>
    <col min="1" max="1" width="35.7109375" customWidth="1"/>
    <col min="2" max="5" width="11.28515625"/>
    <col min="6" max="6" width="11.85546875" customWidth="1"/>
  </cols>
  <sheetData>
    <row r="1" spans="1:7" ht="16.5">
      <c r="A1" s="1346" t="str">
        <f>'CPCA-I-01'!A1:G1</f>
        <v>Universidad Tecnológica de Guaymas</v>
      </c>
      <c r="B1" s="1346"/>
      <c r="C1" s="1346"/>
      <c r="D1" s="1346"/>
      <c r="E1" s="1346"/>
      <c r="F1" s="1346"/>
      <c r="G1" s="1346"/>
    </row>
    <row r="2" spans="1:7" ht="16.5">
      <c r="A2" s="1346" t="s">
        <v>499</v>
      </c>
      <c r="B2" s="1346"/>
      <c r="C2" s="1346"/>
      <c r="D2" s="1346"/>
      <c r="E2" s="1346"/>
      <c r="F2" s="1346"/>
      <c r="G2" s="1346"/>
    </row>
    <row r="3" spans="1:7" ht="16.5">
      <c r="A3" s="1346" t="s">
        <v>687</v>
      </c>
      <c r="B3" s="1346"/>
      <c r="C3" s="1346"/>
      <c r="D3" s="1346"/>
      <c r="E3" s="1346"/>
      <c r="F3" s="1346"/>
      <c r="G3" s="1346"/>
    </row>
    <row r="4" spans="1:7" ht="16.5">
      <c r="A4" s="1172" t="str">
        <f>'CPCA-I-03'!A3:D3</f>
        <v>Del 01 de enero al 31 de diciembre de 2021</v>
      </c>
      <c r="B4" s="1172"/>
      <c r="C4" s="1172"/>
      <c r="D4" s="1172"/>
      <c r="E4" s="1172"/>
      <c r="F4" s="1172"/>
      <c r="G4" s="1172"/>
    </row>
    <row r="5" spans="1:7" ht="17.25" thickBot="1">
      <c r="A5" s="163"/>
      <c r="B5" s="1349"/>
      <c r="C5" s="1349"/>
      <c r="D5" s="1349"/>
      <c r="E5" s="1349"/>
      <c r="F5" s="308"/>
      <c r="G5" s="427"/>
    </row>
    <row r="6" spans="1:7" ht="40.5">
      <c r="A6" s="1347" t="s">
        <v>246</v>
      </c>
      <c r="B6" s="309" t="s">
        <v>502</v>
      </c>
      <c r="C6" s="309" t="s">
        <v>432</v>
      </c>
      <c r="D6" s="309" t="s">
        <v>503</v>
      </c>
      <c r="E6" s="309" t="s">
        <v>504</v>
      </c>
      <c r="F6" s="309" t="s">
        <v>505</v>
      </c>
      <c r="G6" s="310" t="s">
        <v>506</v>
      </c>
    </row>
    <row r="7" spans="1:7" ht="15.75" thickBot="1">
      <c r="A7" s="1348"/>
      <c r="B7" s="311" t="s">
        <v>412</v>
      </c>
      <c r="C7" s="311" t="s">
        <v>413</v>
      </c>
      <c r="D7" s="311" t="s">
        <v>507</v>
      </c>
      <c r="E7" s="311" t="s">
        <v>415</v>
      </c>
      <c r="F7" s="311" t="s">
        <v>416</v>
      </c>
      <c r="G7" s="312" t="s">
        <v>508</v>
      </c>
    </row>
    <row r="8" spans="1:7" ht="16.5">
      <c r="A8" s="313"/>
      <c r="B8" s="314"/>
      <c r="C8" s="314"/>
      <c r="D8" s="314"/>
      <c r="E8" s="314"/>
      <c r="F8" s="314"/>
      <c r="G8" s="315"/>
    </row>
    <row r="9" spans="1:7">
      <c r="A9" s="443" t="s">
        <v>688</v>
      </c>
      <c r="B9" s="444">
        <f>SUM(B10:B17)</f>
        <v>0</v>
      </c>
      <c r="C9" s="444">
        <f>SUM(C10:C17)</f>
        <v>0</v>
      </c>
      <c r="D9" s="444">
        <f>IF(A9="","",B9+C9)</f>
        <v>0</v>
      </c>
      <c r="E9" s="444">
        <f>SUM(E10:E17)</f>
        <v>0</v>
      </c>
      <c r="F9" s="444">
        <f>SUM(F10:F17)</f>
        <v>0</v>
      </c>
      <c r="G9" s="445">
        <f>IF(A9="","",D9-E9)</f>
        <v>0</v>
      </c>
    </row>
    <row r="10" spans="1:7">
      <c r="A10" s="286" t="s">
        <v>689</v>
      </c>
      <c r="B10" s="446"/>
      <c r="C10" s="446"/>
      <c r="D10" s="447">
        <f t="shared" ref="D10:D43" si="0">IF(A10="","",B10+C10)</f>
        <v>0</v>
      </c>
      <c r="E10" s="446"/>
      <c r="F10" s="446"/>
      <c r="G10" s="448">
        <f t="shared" ref="G10:G43" si="1">IF(A10="","",D10-E10)</f>
        <v>0</v>
      </c>
    </row>
    <row r="11" spans="1:7">
      <c r="A11" s="286" t="s">
        <v>690</v>
      </c>
      <c r="B11" s="446"/>
      <c r="C11" s="446"/>
      <c r="D11" s="447">
        <f t="shared" si="0"/>
        <v>0</v>
      </c>
      <c r="E11" s="446"/>
      <c r="F11" s="446"/>
      <c r="G11" s="448">
        <f t="shared" si="1"/>
        <v>0</v>
      </c>
    </row>
    <row r="12" spans="1:7">
      <c r="A12" s="286" t="s">
        <v>691</v>
      </c>
      <c r="B12" s="446"/>
      <c r="C12" s="446"/>
      <c r="D12" s="447">
        <f t="shared" si="0"/>
        <v>0</v>
      </c>
      <c r="E12" s="446"/>
      <c r="F12" s="446"/>
      <c r="G12" s="448">
        <f t="shared" si="1"/>
        <v>0</v>
      </c>
    </row>
    <row r="13" spans="1:7">
      <c r="A13" s="286" t="s">
        <v>692</v>
      </c>
      <c r="B13" s="446"/>
      <c r="C13" s="446"/>
      <c r="D13" s="447">
        <f t="shared" si="0"/>
        <v>0</v>
      </c>
      <c r="E13" s="446"/>
      <c r="F13" s="446"/>
      <c r="G13" s="448">
        <f t="shared" si="1"/>
        <v>0</v>
      </c>
    </row>
    <row r="14" spans="1:7">
      <c r="A14" s="286" t="s">
        <v>693</v>
      </c>
      <c r="B14" s="446"/>
      <c r="C14" s="446"/>
      <c r="D14" s="447">
        <f t="shared" si="0"/>
        <v>0</v>
      </c>
      <c r="E14" s="446"/>
      <c r="F14" s="446"/>
      <c r="G14" s="448">
        <f t="shared" si="1"/>
        <v>0</v>
      </c>
    </row>
    <row r="15" spans="1:7">
      <c r="A15" s="286" t="s">
        <v>694</v>
      </c>
      <c r="B15" s="446"/>
      <c r="C15" s="446"/>
      <c r="D15" s="447">
        <f t="shared" si="0"/>
        <v>0</v>
      </c>
      <c r="E15" s="446"/>
      <c r="F15" s="446"/>
      <c r="G15" s="448">
        <f t="shared" si="1"/>
        <v>0</v>
      </c>
    </row>
    <row r="16" spans="1:7">
      <c r="A16" s="286" t="s">
        <v>695</v>
      </c>
      <c r="B16" s="446"/>
      <c r="C16" s="446"/>
      <c r="D16" s="447">
        <f t="shared" si="0"/>
        <v>0</v>
      </c>
      <c r="E16" s="446"/>
      <c r="F16" s="446"/>
      <c r="G16" s="448">
        <f t="shared" si="1"/>
        <v>0</v>
      </c>
    </row>
    <row r="17" spans="1:7">
      <c r="A17" s="286" t="s">
        <v>533</v>
      </c>
      <c r="B17" s="446"/>
      <c r="C17" s="446"/>
      <c r="D17" s="447">
        <f t="shared" si="0"/>
        <v>0</v>
      </c>
      <c r="E17" s="446"/>
      <c r="F17" s="446"/>
      <c r="G17" s="448">
        <f t="shared" si="1"/>
        <v>0</v>
      </c>
    </row>
    <row r="18" spans="1:7">
      <c r="A18" s="299"/>
      <c r="B18" s="446"/>
      <c r="C18" s="446"/>
      <c r="D18" s="447" t="str">
        <f t="shared" si="0"/>
        <v/>
      </c>
      <c r="E18" s="446"/>
      <c r="F18" s="446"/>
      <c r="G18" s="448" t="str">
        <f t="shared" si="1"/>
        <v/>
      </c>
    </row>
    <row r="19" spans="1:7">
      <c r="A19" s="443" t="s">
        <v>696</v>
      </c>
      <c r="B19" s="444">
        <f>SUM(B20:B26)</f>
        <v>39323877</v>
      </c>
      <c r="C19" s="444">
        <f>SUM(C20:C26)</f>
        <v>-5246518</v>
      </c>
      <c r="D19" s="444">
        <f t="shared" si="0"/>
        <v>34077359</v>
      </c>
      <c r="E19" s="444">
        <f>SUM(E20:E26)</f>
        <v>27979051</v>
      </c>
      <c r="F19" s="444">
        <f>SUM(F20:F26)</f>
        <v>27742246</v>
      </c>
      <c r="G19" s="445">
        <f t="shared" si="1"/>
        <v>6098308</v>
      </c>
    </row>
    <row r="20" spans="1:7">
      <c r="A20" s="286" t="s">
        <v>697</v>
      </c>
      <c r="B20" s="446"/>
      <c r="C20" s="446"/>
      <c r="D20" s="447">
        <f t="shared" si="0"/>
        <v>0</v>
      </c>
      <c r="E20" s="446"/>
      <c r="F20" s="446"/>
      <c r="G20" s="448">
        <f t="shared" si="1"/>
        <v>0</v>
      </c>
    </row>
    <row r="21" spans="1:7">
      <c r="A21" s="286" t="s">
        <v>698</v>
      </c>
      <c r="B21" s="446"/>
      <c r="C21" s="446"/>
      <c r="D21" s="447">
        <f t="shared" si="0"/>
        <v>0</v>
      </c>
      <c r="E21" s="446"/>
      <c r="F21" s="446"/>
      <c r="G21" s="448">
        <f t="shared" si="1"/>
        <v>0</v>
      </c>
    </row>
    <row r="22" spans="1:7">
      <c r="A22" s="286" t="s">
        <v>699</v>
      </c>
      <c r="B22" s="446"/>
      <c r="C22" s="446"/>
      <c r="D22" s="447">
        <f t="shared" si="0"/>
        <v>0</v>
      </c>
      <c r="E22" s="446"/>
      <c r="F22" s="446"/>
      <c r="G22" s="448">
        <f t="shared" si="1"/>
        <v>0</v>
      </c>
    </row>
    <row r="23" spans="1:7" ht="25.5">
      <c r="A23" s="286" t="s">
        <v>700</v>
      </c>
      <c r="B23" s="446"/>
      <c r="C23" s="446"/>
      <c r="D23" s="447">
        <f t="shared" si="0"/>
        <v>0</v>
      </c>
      <c r="E23" s="446"/>
      <c r="F23" s="446"/>
      <c r="G23" s="448">
        <f t="shared" si="1"/>
        <v>0</v>
      </c>
    </row>
    <row r="24" spans="1:7">
      <c r="A24" s="286" t="s">
        <v>701</v>
      </c>
      <c r="B24" s="446">
        <v>39323877</v>
      </c>
      <c r="C24" s="446">
        <v>-5246518</v>
      </c>
      <c r="D24" s="447">
        <f t="shared" si="0"/>
        <v>34077359</v>
      </c>
      <c r="E24" s="446">
        <v>27979051</v>
      </c>
      <c r="F24" s="446">
        <v>27742246</v>
      </c>
      <c r="G24" s="448">
        <f t="shared" si="1"/>
        <v>6098308</v>
      </c>
    </row>
    <row r="25" spans="1:7">
      <c r="A25" s="286" t="s">
        <v>702</v>
      </c>
      <c r="B25" s="446"/>
      <c r="C25" s="446"/>
      <c r="D25" s="447">
        <f t="shared" si="0"/>
        <v>0</v>
      </c>
      <c r="E25" s="446"/>
      <c r="F25" s="446"/>
      <c r="G25" s="448">
        <f t="shared" si="1"/>
        <v>0</v>
      </c>
    </row>
    <row r="26" spans="1:7">
      <c r="A26" s="286" t="s">
        <v>703</v>
      </c>
      <c r="B26" s="446"/>
      <c r="C26" s="446"/>
      <c r="D26" s="447">
        <f t="shared" si="0"/>
        <v>0</v>
      </c>
      <c r="E26" s="446"/>
      <c r="F26" s="446"/>
      <c r="G26" s="448">
        <f t="shared" si="1"/>
        <v>0</v>
      </c>
    </row>
    <row r="27" spans="1:7">
      <c r="A27" s="299"/>
      <c r="B27" s="446"/>
      <c r="C27" s="446"/>
      <c r="D27" s="447" t="str">
        <f t="shared" si="0"/>
        <v/>
      </c>
      <c r="E27" s="446"/>
      <c r="F27" s="446"/>
      <c r="G27" s="448" t="str">
        <f t="shared" si="1"/>
        <v/>
      </c>
    </row>
    <row r="28" spans="1:7">
      <c r="A28" s="443" t="s">
        <v>704</v>
      </c>
      <c r="B28" s="444">
        <f>SUM(B29:B37)</f>
        <v>0</v>
      </c>
      <c r="C28" s="444">
        <f>SUM(C29:C37)</f>
        <v>0</v>
      </c>
      <c r="D28" s="444">
        <f t="shared" si="0"/>
        <v>0</v>
      </c>
      <c r="E28" s="444">
        <f>SUM(E29:E37)</f>
        <v>0</v>
      </c>
      <c r="F28" s="444">
        <f>SUM(F29:F37)</f>
        <v>0</v>
      </c>
      <c r="G28" s="445">
        <f t="shared" si="1"/>
        <v>0</v>
      </c>
    </row>
    <row r="29" spans="1:7" ht="25.5">
      <c r="A29" s="286" t="s">
        <v>705</v>
      </c>
      <c r="B29" s="446"/>
      <c r="C29" s="446"/>
      <c r="D29" s="447">
        <f t="shared" si="0"/>
        <v>0</v>
      </c>
      <c r="E29" s="446"/>
      <c r="F29" s="446"/>
      <c r="G29" s="448">
        <f t="shared" si="1"/>
        <v>0</v>
      </c>
    </row>
    <row r="30" spans="1:7">
      <c r="A30" s="286" t="s">
        <v>706</v>
      </c>
      <c r="B30" s="446"/>
      <c r="C30" s="446"/>
      <c r="D30" s="447">
        <f t="shared" si="0"/>
        <v>0</v>
      </c>
      <c r="E30" s="446"/>
      <c r="F30" s="446"/>
      <c r="G30" s="448">
        <f t="shared" si="1"/>
        <v>0</v>
      </c>
    </row>
    <row r="31" spans="1:7">
      <c r="A31" s="286" t="s">
        <v>707</v>
      </c>
      <c r="B31" s="446"/>
      <c r="C31" s="446"/>
      <c r="D31" s="447">
        <f t="shared" si="0"/>
        <v>0</v>
      </c>
      <c r="E31" s="446"/>
      <c r="F31" s="446"/>
      <c r="G31" s="448">
        <f t="shared" si="1"/>
        <v>0</v>
      </c>
    </row>
    <row r="32" spans="1:7">
      <c r="A32" s="286" t="s">
        <v>708</v>
      </c>
      <c r="B32" s="446"/>
      <c r="C32" s="446"/>
      <c r="D32" s="447">
        <f t="shared" si="0"/>
        <v>0</v>
      </c>
      <c r="E32" s="446"/>
      <c r="F32" s="446"/>
      <c r="G32" s="448">
        <f t="shared" si="1"/>
        <v>0</v>
      </c>
    </row>
    <row r="33" spans="1:8">
      <c r="A33" s="286" t="s">
        <v>709</v>
      </c>
      <c r="B33" s="446"/>
      <c r="C33" s="446"/>
      <c r="D33" s="447">
        <f t="shared" si="0"/>
        <v>0</v>
      </c>
      <c r="E33" s="446"/>
      <c r="F33" s="446"/>
      <c r="G33" s="448">
        <f t="shared" si="1"/>
        <v>0</v>
      </c>
    </row>
    <row r="34" spans="1:8">
      <c r="A34" s="286" t="s">
        <v>710</v>
      </c>
      <c r="B34" s="446"/>
      <c r="C34" s="446"/>
      <c r="D34" s="447">
        <f t="shared" si="0"/>
        <v>0</v>
      </c>
      <c r="E34" s="446"/>
      <c r="F34" s="446"/>
      <c r="G34" s="448">
        <f t="shared" si="1"/>
        <v>0</v>
      </c>
    </row>
    <row r="35" spans="1:8">
      <c r="A35" s="286" t="s">
        <v>711</v>
      </c>
      <c r="B35" s="446"/>
      <c r="C35" s="446"/>
      <c r="D35" s="447">
        <f t="shared" si="0"/>
        <v>0</v>
      </c>
      <c r="E35" s="446"/>
      <c r="F35" s="446"/>
      <c r="G35" s="448">
        <f t="shared" si="1"/>
        <v>0</v>
      </c>
    </row>
    <row r="36" spans="1:8">
      <c r="A36" s="286" t="s">
        <v>712</v>
      </c>
      <c r="B36" s="446"/>
      <c r="C36" s="446"/>
      <c r="D36" s="447">
        <f t="shared" si="0"/>
        <v>0</v>
      </c>
      <c r="E36" s="446"/>
      <c r="F36" s="446"/>
      <c r="G36" s="448">
        <f t="shared" si="1"/>
        <v>0</v>
      </c>
    </row>
    <row r="37" spans="1:8">
      <c r="A37" s="286" t="s">
        <v>713</v>
      </c>
      <c r="B37" s="446"/>
      <c r="C37" s="446"/>
      <c r="D37" s="447">
        <f t="shared" si="0"/>
        <v>0</v>
      </c>
      <c r="E37" s="446"/>
      <c r="F37" s="446"/>
      <c r="G37" s="448">
        <f t="shared" si="1"/>
        <v>0</v>
      </c>
    </row>
    <row r="38" spans="1:8">
      <c r="A38" s="299"/>
      <c r="B38" s="446"/>
      <c r="C38" s="446"/>
      <c r="D38" s="447" t="str">
        <f t="shared" si="0"/>
        <v/>
      </c>
      <c r="E38" s="446"/>
      <c r="F38" s="446"/>
      <c r="G38" s="448" t="str">
        <f t="shared" si="1"/>
        <v/>
      </c>
    </row>
    <row r="39" spans="1:8" ht="25.5">
      <c r="A39" s="443" t="s">
        <v>714</v>
      </c>
      <c r="B39" s="444">
        <f>SUM(B40:B43)</f>
        <v>0</v>
      </c>
      <c r="C39" s="444">
        <f>SUM(C40:C43)</f>
        <v>0</v>
      </c>
      <c r="D39" s="444">
        <f t="shared" si="0"/>
        <v>0</v>
      </c>
      <c r="E39" s="444">
        <f>SUM(E40:E43)</f>
        <v>0</v>
      </c>
      <c r="F39" s="444">
        <f>SUM(F40:F43)</f>
        <v>0</v>
      </c>
      <c r="G39" s="445">
        <f t="shared" si="1"/>
        <v>0</v>
      </c>
    </row>
    <row r="40" spans="1:8" ht="25.5">
      <c r="A40" s="449" t="s">
        <v>715</v>
      </c>
      <c r="B40" s="446">
        <v>0</v>
      </c>
      <c r="C40" s="446">
        <v>0</v>
      </c>
      <c r="D40" s="447">
        <f t="shared" si="0"/>
        <v>0</v>
      </c>
      <c r="E40" s="446">
        <v>0</v>
      </c>
      <c r="F40" s="446">
        <v>0</v>
      </c>
      <c r="G40" s="448">
        <f t="shared" si="1"/>
        <v>0</v>
      </c>
    </row>
    <row r="41" spans="1:8" ht="38.25">
      <c r="A41" s="449" t="s">
        <v>716</v>
      </c>
      <c r="B41" s="446"/>
      <c r="C41" s="446"/>
      <c r="D41" s="447">
        <f t="shared" si="0"/>
        <v>0</v>
      </c>
      <c r="E41" s="446"/>
      <c r="F41" s="446"/>
      <c r="G41" s="448">
        <f t="shared" si="1"/>
        <v>0</v>
      </c>
    </row>
    <row r="42" spans="1:8">
      <c r="A42" s="286" t="s">
        <v>717</v>
      </c>
      <c r="B42" s="446"/>
      <c r="C42" s="446"/>
      <c r="D42" s="447">
        <f t="shared" si="0"/>
        <v>0</v>
      </c>
      <c r="E42" s="446"/>
      <c r="F42" s="446"/>
      <c r="G42" s="448">
        <f t="shared" si="1"/>
        <v>0</v>
      </c>
    </row>
    <row r="43" spans="1:8" ht="15.75" thickBot="1">
      <c r="A43" s="286" t="s">
        <v>718</v>
      </c>
      <c r="B43" s="446"/>
      <c r="C43" s="446"/>
      <c r="D43" s="447">
        <f t="shared" si="0"/>
        <v>0</v>
      </c>
      <c r="E43" s="446"/>
      <c r="F43" s="446"/>
      <c r="G43" s="448">
        <f t="shared" si="1"/>
        <v>0</v>
      </c>
    </row>
    <row r="44" spans="1:8" ht="15.75" thickBot="1">
      <c r="A44" s="295" t="s">
        <v>558</v>
      </c>
      <c r="B44" s="450">
        <f>SUM(B9,B19,B28,B39)</f>
        <v>39323877</v>
      </c>
      <c r="C44" s="450">
        <f>SUM(C9,C19,C28,C39)</f>
        <v>-5246518</v>
      </c>
      <c r="D44" s="450">
        <f>IF(A44="","",B44+C44)</f>
        <v>34077359</v>
      </c>
      <c r="E44" s="450">
        <f>SUM(E9,E19,E28,E39)</f>
        <v>27979051</v>
      </c>
      <c r="F44" s="450">
        <f>SUM(F9,F19,F28,F39)</f>
        <v>27742246</v>
      </c>
      <c r="G44" s="451">
        <f>IF(A44="","",D44-E44)</f>
        <v>6098308</v>
      </c>
      <c r="H44" s="508" t="str">
        <f>IF((B44-'CPCA-II-04'!B80)&gt;0.9,"ERROR!!!!! EL MONTO NO COINCIDE CON LO REPORTADO EN EL FORMATO ETCA-II-04 EN EL TOTAL APROBADO ANUAL DEL ANALÍTICO DE EGRESOS","")</f>
        <v/>
      </c>
    </row>
    <row r="45" spans="1:8" ht="9" customHeight="1">
      <c r="A45" s="492"/>
      <c r="B45" s="495"/>
      <c r="C45" s="495"/>
      <c r="D45" s="495"/>
      <c r="E45" s="495"/>
      <c r="F45" s="495"/>
      <c r="G45" s="495"/>
      <c r="H45" s="508" t="str">
        <f>IF((C44-'CPCA-II-04'!C80)&gt;0.9,"ERROR!!!!! EL MONTO NO COINCIDE CON LO REPORTADO EN EL FORMATO ETCA-II-04 EN EL TOTAL DE AMPLIACIONES/REDUCCIONES PRESENTADO EN EL ANALÍTICO DE EGRESOS","")</f>
        <v/>
      </c>
    </row>
    <row r="46" spans="1:8">
      <c r="A46" s="493"/>
      <c r="B46" s="494"/>
      <c r="C46" s="494"/>
      <c r="D46" s="495"/>
      <c r="E46" s="494"/>
      <c r="F46" s="494"/>
      <c r="G46" s="495"/>
      <c r="H46" s="508" t="str">
        <f>IF((E44-'CPCA-II-04'!E80)&gt;0.9,"ERROR!!!!! EL MONTO NO COINCIDE CON LO REPORTADO EN EL FORMATO ETCA-II-04 EN EL TOTAL DEVENGADO ANUAL PRESENTADO EN EL ANALÍTICO DE EGRESOS","")</f>
        <v/>
      </c>
    </row>
    <row r="47" spans="1:8" ht="60" customHeight="1">
      <c r="A47" s="492"/>
      <c r="B47" s="495"/>
      <c r="C47" s="495"/>
      <c r="D47" s="495"/>
      <c r="E47" s="495"/>
      <c r="F47" s="495"/>
      <c r="G47" s="495"/>
      <c r="H47" s="508" t="str">
        <f>IF((F44-'CPCA-II-04'!F80)&gt;0.9,"ERROR!!!!! EL MONTO NO COINCIDE CON LO REPORTADO EN EL FORMATO ETCA-II-04 EN EL TOTAL PAGADO ANUAL PRESENTADO EN EL ANALÍTICO DE EGRESOS","")</f>
        <v/>
      </c>
    </row>
    <row r="48" spans="1:8">
      <c r="H48" s="508" t="str">
        <f>IF((G44-'CPCA-II-04'!G80)&gt;0.9,"ERROR!!!!! EL MONTO NO COINCIDE CON LO REPORTADO EN EL FORMATO ETCA-II-04 EN EL TOTAL SUBEJERCICIO PRESENTADO EN EL ANALÍTICO DE EGRESOS","")</f>
        <v/>
      </c>
    </row>
  </sheetData>
  <sheetProtection formatColumns="0" formatRows="0"/>
  <mergeCells count="6">
    <mergeCell ref="A6:A7"/>
    <mergeCell ref="A1:G1"/>
    <mergeCell ref="A2:G2"/>
    <mergeCell ref="A3:G3"/>
    <mergeCell ref="A4:G4"/>
    <mergeCell ref="B5:E5"/>
  </mergeCells>
  <pageMargins left="0.70866141732283472" right="0.70866141732283472" top="0.55118110236220474" bottom="0" header="0.31496062992125984" footer="0.31496062992125984"/>
  <pageSetup scale="86" orientation="portrait" horizontalDpi="1200" verticalDpi="1200" r:id="rId1"/>
  <colBreaks count="1" manualBreakCount="1">
    <brk id="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88"/>
  <sheetViews>
    <sheetView view="pageBreakPreview" topLeftCell="A64" zoomScale="90" zoomScaleSheetLayoutView="90" workbookViewId="0">
      <selection activeCell="F25" sqref="F25:G25"/>
    </sheetView>
  </sheetViews>
  <sheetFormatPr baseColWidth="10" defaultColWidth="11.42578125" defaultRowHeight="15"/>
  <cols>
    <col min="1" max="1" width="4.42578125" customWidth="1"/>
    <col min="2" max="2" width="60.5703125" customWidth="1"/>
    <col min="3" max="3" width="13.5703125" bestFit="1" customWidth="1"/>
    <col min="4" max="4" width="14.28515625" bestFit="1" customWidth="1"/>
    <col min="5" max="5" width="13.5703125" bestFit="1" customWidth="1"/>
    <col min="6" max="6" width="13.28515625" bestFit="1" customWidth="1"/>
    <col min="7" max="7" width="13.5703125" bestFit="1" customWidth="1"/>
    <col min="8" max="8" width="15.42578125" bestFit="1" customWidth="1"/>
  </cols>
  <sheetData>
    <row r="1" spans="1:8" s="669" customFormat="1" ht="15.75">
      <c r="A1" s="1319" t="str">
        <f>'CPCA-I-01'!A1:G1</f>
        <v>Universidad Tecnológica de Guaymas</v>
      </c>
      <c r="B1" s="1320"/>
      <c r="C1" s="1320"/>
      <c r="D1" s="1320"/>
      <c r="E1" s="1320"/>
      <c r="F1" s="1320"/>
      <c r="G1" s="1320"/>
      <c r="H1" s="1321"/>
    </row>
    <row r="2" spans="1:8" s="669" customFormat="1">
      <c r="A2" s="1360" t="s">
        <v>559</v>
      </c>
      <c r="B2" s="1361"/>
      <c r="C2" s="1361"/>
      <c r="D2" s="1361"/>
      <c r="E2" s="1361"/>
      <c r="F2" s="1361"/>
      <c r="G2" s="1361"/>
      <c r="H2" s="1362"/>
    </row>
    <row r="3" spans="1:8" s="669" customFormat="1" ht="11.25" customHeight="1">
      <c r="A3" s="1360" t="s">
        <v>687</v>
      </c>
      <c r="B3" s="1361"/>
      <c r="C3" s="1361"/>
      <c r="D3" s="1361"/>
      <c r="E3" s="1361"/>
      <c r="F3" s="1361"/>
      <c r="G3" s="1361"/>
      <c r="H3" s="1362"/>
    </row>
    <row r="4" spans="1:8" s="669" customFormat="1" ht="11.25" customHeight="1">
      <c r="A4" s="1360" t="str">
        <f>'CPCA-I-03'!A3:D3</f>
        <v>Del 01 de enero al 31 de diciembre de 2021</v>
      </c>
      <c r="B4" s="1361"/>
      <c r="C4" s="1361"/>
      <c r="D4" s="1361"/>
      <c r="E4" s="1361"/>
      <c r="F4" s="1361"/>
      <c r="G4" s="1361"/>
      <c r="H4" s="1362"/>
    </row>
    <row r="5" spans="1:8" s="669" customFormat="1" ht="12.75" customHeight="1" thickBot="1">
      <c r="A5" s="1358" t="s">
        <v>84</v>
      </c>
      <c r="B5" s="1363"/>
      <c r="C5" s="1363"/>
      <c r="D5" s="1363"/>
      <c r="E5" s="1363"/>
      <c r="F5" s="1363"/>
      <c r="G5" s="1363"/>
      <c r="H5" s="1364"/>
    </row>
    <row r="6" spans="1:8" s="669" customFormat="1" ht="15.75" thickBot="1">
      <c r="A6" s="1356" t="s">
        <v>85</v>
      </c>
      <c r="B6" s="1357"/>
      <c r="C6" s="1332" t="s">
        <v>561</v>
      </c>
      <c r="D6" s="1333"/>
      <c r="E6" s="1333"/>
      <c r="F6" s="1333"/>
      <c r="G6" s="1334"/>
      <c r="H6" s="1330" t="s">
        <v>562</v>
      </c>
    </row>
    <row r="7" spans="1:8" s="669" customFormat="1" ht="26.25" thickBot="1">
      <c r="A7" s="1358"/>
      <c r="B7" s="1359"/>
      <c r="C7" s="782" t="s">
        <v>563</v>
      </c>
      <c r="D7" s="782" t="s">
        <v>564</v>
      </c>
      <c r="E7" s="782" t="s">
        <v>565</v>
      </c>
      <c r="F7" s="782" t="s">
        <v>434</v>
      </c>
      <c r="G7" s="782" t="s">
        <v>661</v>
      </c>
      <c r="H7" s="1331"/>
    </row>
    <row r="8" spans="1:8">
      <c r="A8" s="1350"/>
      <c r="B8" s="1351"/>
      <c r="C8" s="766"/>
      <c r="D8" s="766"/>
      <c r="E8" s="766"/>
      <c r="F8" s="766"/>
      <c r="G8" s="766"/>
      <c r="H8" s="766"/>
    </row>
    <row r="9" spans="1:8" ht="16.5" customHeight="1">
      <c r="A9" s="1352" t="s">
        <v>719</v>
      </c>
      <c r="B9" s="1353"/>
      <c r="C9" s="690">
        <f>+C10+C20+C29+C40</f>
        <v>39323877</v>
      </c>
      <c r="D9" s="690">
        <f t="shared" ref="D9:H9" si="0">+D10+D20+D29+D40</f>
        <v>-5246518</v>
      </c>
      <c r="E9" s="690">
        <f t="shared" si="0"/>
        <v>34077359</v>
      </c>
      <c r="F9" s="690">
        <f t="shared" si="0"/>
        <v>27979051</v>
      </c>
      <c r="G9" s="690">
        <f t="shared" si="0"/>
        <v>27742246</v>
      </c>
      <c r="H9" s="690">
        <f t="shared" si="0"/>
        <v>6098308</v>
      </c>
    </row>
    <row r="10" spans="1:8">
      <c r="A10" s="1354" t="s">
        <v>720</v>
      </c>
      <c r="B10" s="1355"/>
      <c r="C10" s="719">
        <f>SUM(C11:C18)</f>
        <v>0</v>
      </c>
      <c r="D10" s="719">
        <f t="shared" ref="D10:H10" si="1">SUM(D11:D18)</f>
        <v>0</v>
      </c>
      <c r="E10" s="719">
        <f t="shared" si="1"/>
        <v>0</v>
      </c>
      <c r="F10" s="719">
        <f t="shared" si="1"/>
        <v>0</v>
      </c>
      <c r="G10" s="719">
        <f t="shared" si="1"/>
        <v>0</v>
      </c>
      <c r="H10" s="719">
        <f t="shared" si="1"/>
        <v>0</v>
      </c>
    </row>
    <row r="11" spans="1:8">
      <c r="A11" s="720"/>
      <c r="B11" s="721" t="s">
        <v>721</v>
      </c>
      <c r="C11" s="722"/>
      <c r="D11" s="722"/>
      <c r="E11" s="719">
        <f>C11+D11</f>
        <v>0</v>
      </c>
      <c r="F11" s="722"/>
      <c r="G11" s="722"/>
      <c r="H11" s="719">
        <f>+E11-F11</f>
        <v>0</v>
      </c>
    </row>
    <row r="12" spans="1:8">
      <c r="A12" s="720"/>
      <c r="B12" s="721" t="s">
        <v>722</v>
      </c>
      <c r="C12" s="722"/>
      <c r="D12" s="722"/>
      <c r="E12" s="719">
        <f t="shared" ref="E12:E18" si="2">C12+D12</f>
        <v>0</v>
      </c>
      <c r="F12" s="722"/>
      <c r="G12" s="722"/>
      <c r="H12" s="719">
        <f t="shared" ref="H12:H27" si="3">+E12-F12</f>
        <v>0</v>
      </c>
    </row>
    <row r="13" spans="1:8">
      <c r="A13" s="720"/>
      <c r="B13" s="721" t="s">
        <v>723</v>
      </c>
      <c r="C13" s="722"/>
      <c r="D13" s="722"/>
      <c r="E13" s="719">
        <f t="shared" si="2"/>
        <v>0</v>
      </c>
      <c r="F13" s="722"/>
      <c r="G13" s="722"/>
      <c r="H13" s="719">
        <f t="shared" si="3"/>
        <v>0</v>
      </c>
    </row>
    <row r="14" spans="1:8">
      <c r="A14" s="720"/>
      <c r="B14" s="721" t="s">
        <v>724</v>
      </c>
      <c r="C14" s="722"/>
      <c r="D14" s="722"/>
      <c r="E14" s="719">
        <f t="shared" si="2"/>
        <v>0</v>
      </c>
      <c r="F14" s="722"/>
      <c r="G14" s="722"/>
      <c r="H14" s="719">
        <f t="shared" si="3"/>
        <v>0</v>
      </c>
    </row>
    <row r="15" spans="1:8">
      <c r="A15" s="720"/>
      <c r="B15" s="721" t="s">
        <v>725</v>
      </c>
      <c r="C15" s="722"/>
      <c r="D15" s="722"/>
      <c r="E15" s="719">
        <f t="shared" si="2"/>
        <v>0</v>
      </c>
      <c r="F15" s="722"/>
      <c r="G15" s="722"/>
      <c r="H15" s="719">
        <f t="shared" si="3"/>
        <v>0</v>
      </c>
    </row>
    <row r="16" spans="1:8">
      <c r="A16" s="720"/>
      <c r="B16" s="721" t="s">
        <v>726</v>
      </c>
      <c r="C16" s="722"/>
      <c r="D16" s="722"/>
      <c r="E16" s="719">
        <f t="shared" si="2"/>
        <v>0</v>
      </c>
      <c r="F16" s="722"/>
      <c r="G16" s="722"/>
      <c r="H16" s="719">
        <f t="shared" si="3"/>
        <v>0</v>
      </c>
    </row>
    <row r="17" spans="1:8">
      <c r="A17" s="720"/>
      <c r="B17" s="721" t="s">
        <v>727</v>
      </c>
      <c r="C17" s="722"/>
      <c r="D17" s="722"/>
      <c r="E17" s="719">
        <f t="shared" si="2"/>
        <v>0</v>
      </c>
      <c r="F17" s="722"/>
      <c r="G17" s="722"/>
      <c r="H17" s="719">
        <f t="shared" si="3"/>
        <v>0</v>
      </c>
    </row>
    <row r="18" spans="1:8">
      <c r="A18" s="720"/>
      <c r="B18" s="721" t="s">
        <v>728</v>
      </c>
      <c r="C18" s="722"/>
      <c r="D18" s="722"/>
      <c r="E18" s="719">
        <f t="shared" si="2"/>
        <v>0</v>
      </c>
      <c r="F18" s="722"/>
      <c r="G18" s="722"/>
      <c r="H18" s="719">
        <f t="shared" si="3"/>
        <v>0</v>
      </c>
    </row>
    <row r="19" spans="1:8">
      <c r="A19" s="723"/>
      <c r="B19" s="724"/>
      <c r="C19" s="725"/>
      <c r="D19" s="725"/>
      <c r="E19" s="725"/>
      <c r="F19" s="725"/>
      <c r="G19" s="725"/>
      <c r="H19" s="726" t="s">
        <v>244</v>
      </c>
    </row>
    <row r="20" spans="1:8">
      <c r="A20" s="1354" t="s">
        <v>729</v>
      </c>
      <c r="B20" s="1355"/>
      <c r="C20" s="719">
        <f>SUM(C21:C27)</f>
        <v>39323877</v>
      </c>
      <c r="D20" s="719">
        <f t="shared" ref="D20:H20" si="4">SUM(D21:D27)</f>
        <v>-5246518</v>
      </c>
      <c r="E20" s="719">
        <f t="shared" si="4"/>
        <v>34077359</v>
      </c>
      <c r="F20" s="719">
        <f t="shared" si="4"/>
        <v>27979051</v>
      </c>
      <c r="G20" s="719">
        <f t="shared" si="4"/>
        <v>27742246</v>
      </c>
      <c r="H20" s="719">
        <f t="shared" si="4"/>
        <v>6098308</v>
      </c>
    </row>
    <row r="21" spans="1:8">
      <c r="A21" s="720"/>
      <c r="B21" s="721" t="s">
        <v>730</v>
      </c>
      <c r="C21" s="722"/>
      <c r="D21" s="722"/>
      <c r="E21" s="719">
        <f t="shared" ref="E21:E27" si="5">C21+D21</f>
        <v>0</v>
      </c>
      <c r="F21" s="722"/>
      <c r="G21" s="722"/>
      <c r="H21" s="719">
        <f t="shared" si="3"/>
        <v>0</v>
      </c>
    </row>
    <row r="22" spans="1:8">
      <c r="A22" s="720"/>
      <c r="B22" s="721" t="s">
        <v>731</v>
      </c>
      <c r="C22" s="722"/>
      <c r="D22" s="722"/>
      <c r="E22" s="719">
        <f t="shared" si="5"/>
        <v>0</v>
      </c>
      <c r="F22" s="722"/>
      <c r="G22" s="722"/>
      <c r="H22" s="719">
        <f t="shared" si="3"/>
        <v>0</v>
      </c>
    </row>
    <row r="23" spans="1:8">
      <c r="A23" s="720"/>
      <c r="B23" s="721" t="s">
        <v>732</v>
      </c>
      <c r="C23" s="722"/>
      <c r="D23" s="722"/>
      <c r="E23" s="719">
        <f t="shared" si="5"/>
        <v>0</v>
      </c>
      <c r="F23" s="722"/>
      <c r="G23" s="722"/>
      <c r="H23" s="719">
        <f t="shared" si="3"/>
        <v>0</v>
      </c>
    </row>
    <row r="24" spans="1:8">
      <c r="A24" s="720"/>
      <c r="B24" s="721" t="s">
        <v>733</v>
      </c>
      <c r="C24" s="722"/>
      <c r="D24" s="722"/>
      <c r="E24" s="719">
        <f t="shared" si="5"/>
        <v>0</v>
      </c>
      <c r="F24" s="722"/>
      <c r="G24" s="722"/>
      <c r="H24" s="719">
        <f t="shared" si="3"/>
        <v>0</v>
      </c>
    </row>
    <row r="25" spans="1:8">
      <c r="A25" s="720"/>
      <c r="B25" s="721" t="s">
        <v>734</v>
      </c>
      <c r="C25" s="722">
        <v>39323877</v>
      </c>
      <c r="D25" s="722">
        <v>-5246518</v>
      </c>
      <c r="E25" s="719">
        <f t="shared" si="5"/>
        <v>34077359</v>
      </c>
      <c r="F25" s="722">
        <v>27979051</v>
      </c>
      <c r="G25" s="722">
        <v>27742246</v>
      </c>
      <c r="H25" s="719">
        <f t="shared" si="3"/>
        <v>6098308</v>
      </c>
    </row>
    <row r="26" spans="1:8">
      <c r="A26" s="720"/>
      <c r="B26" s="721" t="s">
        <v>735</v>
      </c>
      <c r="C26" s="722"/>
      <c r="D26" s="722"/>
      <c r="E26" s="719">
        <f t="shared" si="5"/>
        <v>0</v>
      </c>
      <c r="F26" s="722"/>
      <c r="G26" s="722"/>
      <c r="H26" s="719">
        <f t="shared" si="3"/>
        <v>0</v>
      </c>
    </row>
    <row r="27" spans="1:8">
      <c r="A27" s="720"/>
      <c r="B27" s="721" t="s">
        <v>736</v>
      </c>
      <c r="C27" s="722"/>
      <c r="D27" s="722"/>
      <c r="E27" s="719">
        <f t="shared" si="5"/>
        <v>0</v>
      </c>
      <c r="F27" s="722"/>
      <c r="G27" s="722"/>
      <c r="H27" s="719">
        <f t="shared" si="3"/>
        <v>0</v>
      </c>
    </row>
    <row r="28" spans="1:8">
      <c r="A28" s="723"/>
      <c r="B28" s="724"/>
      <c r="C28" s="727"/>
      <c r="D28" s="727"/>
      <c r="E28" s="727"/>
      <c r="F28" s="727"/>
      <c r="G28" s="727"/>
      <c r="H28" s="727"/>
    </row>
    <row r="29" spans="1:8">
      <c r="A29" s="1354" t="s">
        <v>737</v>
      </c>
      <c r="B29" s="1355"/>
      <c r="C29" s="719">
        <f>SUM(C30:C38)</f>
        <v>0</v>
      </c>
      <c r="D29" s="719">
        <f t="shared" ref="D29:H29" si="6">SUM(D30:D38)</f>
        <v>0</v>
      </c>
      <c r="E29" s="719">
        <f t="shared" si="6"/>
        <v>0</v>
      </c>
      <c r="F29" s="719">
        <f t="shared" si="6"/>
        <v>0</v>
      </c>
      <c r="G29" s="719">
        <f t="shared" si="6"/>
        <v>0</v>
      </c>
      <c r="H29" s="719">
        <f t="shared" si="6"/>
        <v>0</v>
      </c>
    </row>
    <row r="30" spans="1:8">
      <c r="A30" s="720"/>
      <c r="B30" s="721" t="s">
        <v>738</v>
      </c>
      <c r="C30" s="722"/>
      <c r="D30" s="722"/>
      <c r="E30" s="719">
        <f t="shared" ref="E30:E38" si="7">C30+D30</f>
        <v>0</v>
      </c>
      <c r="F30" s="722"/>
      <c r="G30" s="722"/>
      <c r="H30" s="719">
        <f t="shared" ref="H30:H38" si="8">+E30-F30</f>
        <v>0</v>
      </c>
    </row>
    <row r="31" spans="1:8">
      <c r="A31" s="720"/>
      <c r="B31" s="721" t="s">
        <v>739</v>
      </c>
      <c r="C31" s="722"/>
      <c r="D31" s="722"/>
      <c r="E31" s="719">
        <f t="shared" si="7"/>
        <v>0</v>
      </c>
      <c r="F31" s="722"/>
      <c r="G31" s="722"/>
      <c r="H31" s="719">
        <f t="shared" si="8"/>
        <v>0</v>
      </c>
    </row>
    <row r="32" spans="1:8">
      <c r="A32" s="720"/>
      <c r="B32" s="721" t="s">
        <v>740</v>
      </c>
      <c r="C32" s="722"/>
      <c r="D32" s="722"/>
      <c r="E32" s="719">
        <f t="shared" si="7"/>
        <v>0</v>
      </c>
      <c r="F32" s="722"/>
      <c r="G32" s="722"/>
      <c r="H32" s="719">
        <f t="shared" si="8"/>
        <v>0</v>
      </c>
    </row>
    <row r="33" spans="1:8" ht="15.75" thickBot="1">
      <c r="A33" s="728"/>
      <c r="B33" s="729" t="s">
        <v>741</v>
      </c>
      <c r="C33" s="730"/>
      <c r="D33" s="730"/>
      <c r="E33" s="731">
        <f t="shared" si="7"/>
        <v>0</v>
      </c>
      <c r="F33" s="730"/>
      <c r="G33" s="730"/>
      <c r="H33" s="731">
        <f t="shared" si="8"/>
        <v>0</v>
      </c>
    </row>
    <row r="34" spans="1:8">
      <c r="A34" s="720"/>
      <c r="B34" s="721" t="s">
        <v>742</v>
      </c>
      <c r="C34" s="722"/>
      <c r="D34" s="722"/>
      <c r="E34" s="719">
        <f t="shared" si="7"/>
        <v>0</v>
      </c>
      <c r="F34" s="722"/>
      <c r="G34" s="722"/>
      <c r="H34" s="719">
        <f t="shared" si="8"/>
        <v>0</v>
      </c>
    </row>
    <row r="35" spans="1:8">
      <c r="A35" s="720"/>
      <c r="B35" s="721" t="s">
        <v>743</v>
      </c>
      <c r="C35" s="722"/>
      <c r="D35" s="722"/>
      <c r="E35" s="719">
        <f t="shared" si="7"/>
        <v>0</v>
      </c>
      <c r="F35" s="722"/>
      <c r="G35" s="722"/>
      <c r="H35" s="719">
        <f t="shared" si="8"/>
        <v>0</v>
      </c>
    </row>
    <row r="36" spans="1:8">
      <c r="A36" s="720"/>
      <c r="B36" s="721" t="s">
        <v>744</v>
      </c>
      <c r="C36" s="722"/>
      <c r="D36" s="722"/>
      <c r="E36" s="719">
        <f t="shared" si="7"/>
        <v>0</v>
      </c>
      <c r="F36" s="722"/>
      <c r="G36" s="722"/>
      <c r="H36" s="719">
        <f t="shared" si="8"/>
        <v>0</v>
      </c>
    </row>
    <row r="37" spans="1:8">
      <c r="A37" s="720"/>
      <c r="B37" s="721" t="s">
        <v>745</v>
      </c>
      <c r="C37" s="722"/>
      <c r="D37" s="722"/>
      <c r="E37" s="719">
        <f t="shared" si="7"/>
        <v>0</v>
      </c>
      <c r="F37" s="722"/>
      <c r="G37" s="722"/>
      <c r="H37" s="719">
        <f t="shared" si="8"/>
        <v>0</v>
      </c>
    </row>
    <row r="38" spans="1:8">
      <c r="A38" s="720"/>
      <c r="B38" s="721" t="s">
        <v>746</v>
      </c>
      <c r="C38" s="722"/>
      <c r="D38" s="722"/>
      <c r="E38" s="719">
        <f t="shared" si="7"/>
        <v>0</v>
      </c>
      <c r="F38" s="722"/>
      <c r="G38" s="722"/>
      <c r="H38" s="719">
        <f t="shared" si="8"/>
        <v>0</v>
      </c>
    </row>
    <row r="39" spans="1:8">
      <c r="A39" s="720"/>
      <c r="B39" s="721"/>
      <c r="C39" s="722"/>
      <c r="D39" s="722"/>
      <c r="E39" s="719"/>
      <c r="F39" s="722"/>
      <c r="G39" s="722"/>
      <c r="H39" s="719"/>
    </row>
    <row r="40" spans="1:8">
      <c r="A40" s="720" t="s">
        <v>747</v>
      </c>
      <c r="B40" s="721"/>
      <c r="C40" s="726">
        <f>SUM(C41:C44)</f>
        <v>0</v>
      </c>
      <c r="D40" s="726">
        <f t="shared" ref="D40:H40" si="9">SUM(D41:D44)</f>
        <v>0</v>
      </c>
      <c r="E40" s="726">
        <f t="shared" si="9"/>
        <v>0</v>
      </c>
      <c r="F40" s="726">
        <f t="shared" si="9"/>
        <v>0</v>
      </c>
      <c r="G40" s="726">
        <f t="shared" si="9"/>
        <v>0</v>
      </c>
      <c r="H40" s="726">
        <f t="shared" si="9"/>
        <v>0</v>
      </c>
    </row>
    <row r="41" spans="1:8">
      <c r="A41" s="720"/>
      <c r="B41" s="721" t="s">
        <v>748</v>
      </c>
      <c r="C41" s="722"/>
      <c r="D41" s="722"/>
      <c r="E41" s="719">
        <f t="shared" ref="E41:E44" si="10">C41+D41</f>
        <v>0</v>
      </c>
      <c r="F41" s="722"/>
      <c r="G41" s="722"/>
      <c r="H41" s="719">
        <f t="shared" ref="H41:H44" si="11">+E41-F41</f>
        <v>0</v>
      </c>
    </row>
    <row r="42" spans="1:8">
      <c r="A42" s="720"/>
      <c r="B42" s="721" t="s">
        <v>749</v>
      </c>
      <c r="C42" s="722"/>
      <c r="D42" s="722"/>
      <c r="E42" s="719">
        <f t="shared" si="10"/>
        <v>0</v>
      </c>
      <c r="F42" s="722"/>
      <c r="G42" s="722"/>
      <c r="H42" s="719">
        <f t="shared" si="11"/>
        <v>0</v>
      </c>
    </row>
    <row r="43" spans="1:8">
      <c r="A43" s="720"/>
      <c r="B43" s="721" t="s">
        <v>750</v>
      </c>
      <c r="C43" s="722"/>
      <c r="D43" s="722"/>
      <c r="E43" s="719">
        <f t="shared" si="10"/>
        <v>0</v>
      </c>
      <c r="F43" s="722"/>
      <c r="G43" s="722"/>
      <c r="H43" s="719">
        <f t="shared" si="11"/>
        <v>0</v>
      </c>
    </row>
    <row r="44" spans="1:8">
      <c r="A44" s="720"/>
      <c r="B44" s="721" t="s">
        <v>751</v>
      </c>
      <c r="C44" s="722"/>
      <c r="D44" s="722"/>
      <c r="E44" s="719">
        <f t="shared" si="10"/>
        <v>0</v>
      </c>
      <c r="F44" s="722"/>
      <c r="G44" s="722"/>
      <c r="H44" s="719">
        <f t="shared" si="11"/>
        <v>0</v>
      </c>
    </row>
    <row r="45" spans="1:8">
      <c r="A45" s="720"/>
      <c r="B45" s="721"/>
      <c r="C45" s="722"/>
      <c r="D45" s="722"/>
      <c r="E45" s="719"/>
      <c r="F45" s="722"/>
      <c r="G45" s="722"/>
      <c r="H45" s="719"/>
    </row>
    <row r="46" spans="1:8">
      <c r="A46" s="720" t="s">
        <v>752</v>
      </c>
      <c r="B46" s="721"/>
      <c r="C46" s="726">
        <f t="shared" ref="C46:H46" si="12">+C47+C57+C65+C76</f>
        <v>0</v>
      </c>
      <c r="D46" s="726">
        <f t="shared" si="12"/>
        <v>0</v>
      </c>
      <c r="E46" s="726">
        <f t="shared" si="12"/>
        <v>0</v>
      </c>
      <c r="F46" s="726">
        <f t="shared" si="12"/>
        <v>0</v>
      </c>
      <c r="G46" s="726">
        <f t="shared" si="12"/>
        <v>0</v>
      </c>
      <c r="H46" s="726">
        <f t="shared" si="12"/>
        <v>0</v>
      </c>
    </row>
    <row r="47" spans="1:8">
      <c r="A47" s="720" t="s">
        <v>720</v>
      </c>
      <c r="B47" s="721"/>
      <c r="C47" s="726">
        <f>SUM(C48:C55)</f>
        <v>0</v>
      </c>
      <c r="D47" s="726">
        <f t="shared" ref="D47:H47" si="13">SUM(D48:D55)</f>
        <v>0</v>
      </c>
      <c r="E47" s="726">
        <f t="shared" si="13"/>
        <v>0</v>
      </c>
      <c r="F47" s="726">
        <f t="shared" si="13"/>
        <v>0</v>
      </c>
      <c r="G47" s="726">
        <f t="shared" si="13"/>
        <v>0</v>
      </c>
      <c r="H47" s="726">
        <f t="shared" si="13"/>
        <v>0</v>
      </c>
    </row>
    <row r="48" spans="1:8">
      <c r="A48" s="720"/>
      <c r="B48" s="721" t="s">
        <v>721</v>
      </c>
      <c r="C48" s="722"/>
      <c r="D48" s="722"/>
      <c r="E48" s="719">
        <f t="shared" ref="E48:E55" si="14">C48+D48</f>
        <v>0</v>
      </c>
      <c r="F48" s="722"/>
      <c r="G48" s="722"/>
      <c r="H48" s="719">
        <f t="shared" ref="H48:H55" si="15">+E48-F48</f>
        <v>0</v>
      </c>
    </row>
    <row r="49" spans="1:8">
      <c r="A49" s="720"/>
      <c r="B49" s="721" t="s">
        <v>722</v>
      </c>
      <c r="C49" s="722"/>
      <c r="D49" s="722"/>
      <c r="E49" s="719">
        <f t="shared" si="14"/>
        <v>0</v>
      </c>
      <c r="F49" s="722"/>
      <c r="G49" s="722"/>
      <c r="H49" s="719">
        <f t="shared" si="15"/>
        <v>0</v>
      </c>
    </row>
    <row r="50" spans="1:8">
      <c r="A50" s="720"/>
      <c r="B50" s="721" t="s">
        <v>723</v>
      </c>
      <c r="C50" s="722"/>
      <c r="D50" s="722"/>
      <c r="E50" s="719">
        <f t="shared" si="14"/>
        <v>0</v>
      </c>
      <c r="F50" s="722"/>
      <c r="G50" s="722"/>
      <c r="H50" s="719">
        <f t="shared" si="15"/>
        <v>0</v>
      </c>
    </row>
    <row r="51" spans="1:8">
      <c r="A51" s="720"/>
      <c r="B51" s="721" t="s">
        <v>724</v>
      </c>
      <c r="C51" s="722"/>
      <c r="D51" s="722"/>
      <c r="E51" s="719">
        <f t="shared" si="14"/>
        <v>0</v>
      </c>
      <c r="F51" s="722"/>
      <c r="G51" s="722"/>
      <c r="H51" s="719">
        <f t="shared" si="15"/>
        <v>0</v>
      </c>
    </row>
    <row r="52" spans="1:8">
      <c r="A52" s="720"/>
      <c r="B52" s="721" t="s">
        <v>725</v>
      </c>
      <c r="C52" s="722"/>
      <c r="D52" s="722"/>
      <c r="E52" s="719">
        <f t="shared" si="14"/>
        <v>0</v>
      </c>
      <c r="F52" s="722"/>
      <c r="G52" s="722"/>
      <c r="H52" s="719">
        <f t="shared" si="15"/>
        <v>0</v>
      </c>
    </row>
    <row r="53" spans="1:8">
      <c r="A53" s="720"/>
      <c r="B53" s="721" t="s">
        <v>726</v>
      </c>
      <c r="C53" s="722"/>
      <c r="D53" s="722"/>
      <c r="E53" s="719">
        <f t="shared" si="14"/>
        <v>0</v>
      </c>
      <c r="F53" s="722"/>
      <c r="G53" s="722"/>
      <c r="H53" s="719">
        <f t="shared" si="15"/>
        <v>0</v>
      </c>
    </row>
    <row r="54" spans="1:8">
      <c r="A54" s="720"/>
      <c r="B54" s="721" t="s">
        <v>727</v>
      </c>
      <c r="C54" s="722"/>
      <c r="D54" s="722"/>
      <c r="E54" s="719">
        <f t="shared" si="14"/>
        <v>0</v>
      </c>
      <c r="F54" s="722"/>
      <c r="G54" s="722"/>
      <c r="H54" s="719">
        <f t="shared" si="15"/>
        <v>0</v>
      </c>
    </row>
    <row r="55" spans="1:8">
      <c r="A55" s="720"/>
      <c r="B55" s="721" t="s">
        <v>728</v>
      </c>
      <c r="C55" s="722"/>
      <c r="D55" s="722"/>
      <c r="E55" s="719">
        <f t="shared" si="14"/>
        <v>0</v>
      </c>
      <c r="F55" s="722"/>
      <c r="G55" s="722"/>
      <c r="H55" s="719">
        <f t="shared" si="15"/>
        <v>0</v>
      </c>
    </row>
    <row r="56" spans="1:8">
      <c r="A56" s="720"/>
      <c r="B56" s="721"/>
      <c r="C56" s="722"/>
      <c r="D56" s="722"/>
      <c r="E56" s="719"/>
      <c r="F56" s="722"/>
      <c r="G56" s="722"/>
      <c r="H56" s="719"/>
    </row>
    <row r="57" spans="1:8">
      <c r="A57" s="720" t="s">
        <v>729</v>
      </c>
      <c r="B57" s="721"/>
      <c r="C57" s="726">
        <f>SUM(C58:C64)</f>
        <v>0</v>
      </c>
      <c r="D57" s="726">
        <f t="shared" ref="D57:H57" si="16">SUM(D58:D64)</f>
        <v>0</v>
      </c>
      <c r="E57" s="726">
        <f t="shared" si="16"/>
        <v>0</v>
      </c>
      <c r="F57" s="726">
        <f t="shared" si="16"/>
        <v>0</v>
      </c>
      <c r="G57" s="726">
        <f t="shared" si="16"/>
        <v>0</v>
      </c>
      <c r="H57" s="726">
        <f t="shared" si="16"/>
        <v>0</v>
      </c>
    </row>
    <row r="58" spans="1:8">
      <c r="A58" s="720"/>
      <c r="B58" s="721" t="s">
        <v>730</v>
      </c>
      <c r="C58" s="722"/>
      <c r="D58" s="722"/>
      <c r="E58" s="719">
        <f t="shared" ref="E58:E64" si="17">C58+D58</f>
        <v>0</v>
      </c>
      <c r="F58" s="722"/>
      <c r="G58" s="722"/>
      <c r="H58" s="719">
        <f t="shared" ref="H58:H64" si="18">+E58-F58</f>
        <v>0</v>
      </c>
    </row>
    <row r="59" spans="1:8">
      <c r="A59" s="720"/>
      <c r="B59" s="721" t="s">
        <v>731</v>
      </c>
      <c r="C59" s="722"/>
      <c r="D59" s="722"/>
      <c r="E59" s="719">
        <f t="shared" si="17"/>
        <v>0</v>
      </c>
      <c r="F59" s="722"/>
      <c r="G59" s="722"/>
      <c r="H59" s="719">
        <f t="shared" si="18"/>
        <v>0</v>
      </c>
    </row>
    <row r="60" spans="1:8">
      <c r="A60" s="720"/>
      <c r="B60" s="721" t="s">
        <v>732</v>
      </c>
      <c r="C60" s="722"/>
      <c r="D60" s="722"/>
      <c r="E60" s="719">
        <f t="shared" si="17"/>
        <v>0</v>
      </c>
      <c r="F60" s="722"/>
      <c r="G60" s="722"/>
      <c r="H60" s="719">
        <f t="shared" si="18"/>
        <v>0</v>
      </c>
    </row>
    <row r="61" spans="1:8">
      <c r="A61" s="720"/>
      <c r="B61" s="721" t="s">
        <v>733</v>
      </c>
      <c r="C61" s="722"/>
      <c r="D61" s="722"/>
      <c r="E61" s="719">
        <f t="shared" si="17"/>
        <v>0</v>
      </c>
      <c r="F61" s="722"/>
      <c r="G61" s="722"/>
      <c r="H61" s="719">
        <f t="shared" si="18"/>
        <v>0</v>
      </c>
    </row>
    <row r="62" spans="1:8">
      <c r="A62" s="720"/>
      <c r="B62" s="721" t="s">
        <v>734</v>
      </c>
      <c r="C62" s="722"/>
      <c r="D62" s="722"/>
      <c r="E62" s="719">
        <f t="shared" si="17"/>
        <v>0</v>
      </c>
      <c r="F62" s="722"/>
      <c r="G62" s="722"/>
      <c r="H62" s="719">
        <f t="shared" si="18"/>
        <v>0</v>
      </c>
    </row>
    <row r="63" spans="1:8">
      <c r="A63" s="720"/>
      <c r="B63" s="721" t="s">
        <v>735</v>
      </c>
      <c r="C63" s="722"/>
      <c r="D63" s="722"/>
      <c r="E63" s="719">
        <f t="shared" si="17"/>
        <v>0</v>
      </c>
      <c r="F63" s="722"/>
      <c r="G63" s="722"/>
      <c r="H63" s="719">
        <f t="shared" si="18"/>
        <v>0</v>
      </c>
    </row>
    <row r="64" spans="1:8" ht="15.75" thickBot="1">
      <c r="A64" s="728"/>
      <c r="B64" s="729" t="s">
        <v>736</v>
      </c>
      <c r="C64" s="730"/>
      <c r="D64" s="730"/>
      <c r="E64" s="731">
        <f t="shared" si="17"/>
        <v>0</v>
      </c>
      <c r="F64" s="730"/>
      <c r="G64" s="730"/>
      <c r="H64" s="731">
        <f t="shared" si="18"/>
        <v>0</v>
      </c>
    </row>
    <row r="65" spans="1:8">
      <c r="A65" s="720" t="s">
        <v>737</v>
      </c>
      <c r="B65" s="721"/>
      <c r="C65" s="726">
        <f>SUM(C66:C74)</f>
        <v>0</v>
      </c>
      <c r="D65" s="726">
        <f t="shared" ref="D65:H65" si="19">SUM(D66:D74)</f>
        <v>0</v>
      </c>
      <c r="E65" s="726">
        <f t="shared" si="19"/>
        <v>0</v>
      </c>
      <c r="F65" s="726">
        <f t="shared" si="19"/>
        <v>0</v>
      </c>
      <c r="G65" s="726">
        <f t="shared" si="19"/>
        <v>0</v>
      </c>
      <c r="H65" s="726">
        <f t="shared" si="19"/>
        <v>0</v>
      </c>
    </row>
    <row r="66" spans="1:8">
      <c r="A66" s="720"/>
      <c r="B66" s="721" t="s">
        <v>738</v>
      </c>
      <c r="C66" s="722"/>
      <c r="D66" s="722"/>
      <c r="E66" s="719">
        <f t="shared" ref="E66:E74" si="20">C66+D66</f>
        <v>0</v>
      </c>
      <c r="F66" s="722"/>
      <c r="G66" s="722"/>
      <c r="H66" s="719">
        <f t="shared" ref="H66:H74" si="21">+E66-F66</f>
        <v>0</v>
      </c>
    </row>
    <row r="67" spans="1:8">
      <c r="A67" s="720"/>
      <c r="B67" s="721" t="s">
        <v>739</v>
      </c>
      <c r="C67" s="722"/>
      <c r="D67" s="722"/>
      <c r="E67" s="719"/>
      <c r="F67" s="722"/>
      <c r="G67" s="722"/>
      <c r="H67" s="719">
        <f t="shared" si="21"/>
        <v>0</v>
      </c>
    </row>
    <row r="68" spans="1:8">
      <c r="A68" s="720"/>
      <c r="B68" s="721" t="s">
        <v>740</v>
      </c>
      <c r="C68" s="722"/>
      <c r="D68" s="722"/>
      <c r="E68" s="719">
        <f t="shared" si="20"/>
        <v>0</v>
      </c>
      <c r="F68" s="722"/>
      <c r="G68" s="722"/>
      <c r="H68" s="719">
        <f t="shared" si="21"/>
        <v>0</v>
      </c>
    </row>
    <row r="69" spans="1:8">
      <c r="A69" s="720"/>
      <c r="B69" s="721" t="s">
        <v>741</v>
      </c>
      <c r="C69" s="722"/>
      <c r="D69" s="722"/>
      <c r="E69" s="719">
        <f t="shared" si="20"/>
        <v>0</v>
      </c>
      <c r="F69" s="722"/>
      <c r="G69" s="722"/>
      <c r="H69" s="719">
        <f t="shared" si="21"/>
        <v>0</v>
      </c>
    </row>
    <row r="70" spans="1:8">
      <c r="A70" s="720"/>
      <c r="B70" s="721" t="s">
        <v>742</v>
      </c>
      <c r="C70" s="722"/>
      <c r="D70" s="722"/>
      <c r="E70" s="719">
        <f t="shared" si="20"/>
        <v>0</v>
      </c>
      <c r="F70" s="722"/>
      <c r="G70" s="722"/>
      <c r="H70" s="719">
        <f t="shared" si="21"/>
        <v>0</v>
      </c>
    </row>
    <row r="71" spans="1:8">
      <c r="A71" s="720"/>
      <c r="B71" s="721" t="s">
        <v>743</v>
      </c>
      <c r="C71" s="722"/>
      <c r="D71" s="722"/>
      <c r="E71" s="719">
        <f t="shared" si="20"/>
        <v>0</v>
      </c>
      <c r="F71" s="722"/>
      <c r="G71" s="722"/>
      <c r="H71" s="719">
        <f t="shared" si="21"/>
        <v>0</v>
      </c>
    </row>
    <row r="72" spans="1:8">
      <c r="A72" s="720"/>
      <c r="B72" s="721" t="s">
        <v>744</v>
      </c>
      <c r="C72" s="722"/>
      <c r="D72" s="722"/>
      <c r="E72" s="719">
        <f t="shared" si="20"/>
        <v>0</v>
      </c>
      <c r="F72" s="722"/>
      <c r="G72" s="722"/>
      <c r="H72" s="719">
        <f t="shared" si="21"/>
        <v>0</v>
      </c>
    </row>
    <row r="73" spans="1:8">
      <c r="A73" s="720"/>
      <c r="B73" s="721" t="s">
        <v>745</v>
      </c>
      <c r="C73" s="722"/>
      <c r="D73" s="722"/>
      <c r="E73" s="719">
        <f t="shared" si="20"/>
        <v>0</v>
      </c>
      <c r="F73" s="722"/>
      <c r="G73" s="722"/>
      <c r="H73" s="719">
        <f t="shared" si="21"/>
        <v>0</v>
      </c>
    </row>
    <row r="74" spans="1:8">
      <c r="A74" s="720"/>
      <c r="B74" s="721" t="s">
        <v>746</v>
      </c>
      <c r="C74" s="722"/>
      <c r="D74" s="722"/>
      <c r="E74" s="719">
        <f t="shared" si="20"/>
        <v>0</v>
      </c>
      <c r="F74" s="722"/>
      <c r="G74" s="722"/>
      <c r="H74" s="719">
        <f t="shared" si="21"/>
        <v>0</v>
      </c>
    </row>
    <row r="75" spans="1:8">
      <c r="A75" s="720"/>
      <c r="B75" s="721"/>
      <c r="C75" s="722"/>
      <c r="D75" s="722"/>
      <c r="E75" s="719"/>
      <c r="F75" s="722"/>
      <c r="G75" s="722"/>
      <c r="H75" s="719"/>
    </row>
    <row r="76" spans="1:8">
      <c r="A76" s="720" t="s">
        <v>747</v>
      </c>
      <c r="B76" s="721"/>
      <c r="C76" s="726">
        <f>SUM(C77:C80)</f>
        <v>0</v>
      </c>
      <c r="D76" s="726">
        <f t="shared" ref="D76:H76" si="22">SUM(D77:D80)</f>
        <v>0</v>
      </c>
      <c r="E76" s="726">
        <f t="shared" si="22"/>
        <v>0</v>
      </c>
      <c r="F76" s="726">
        <f t="shared" si="22"/>
        <v>0</v>
      </c>
      <c r="G76" s="726">
        <f t="shared" si="22"/>
        <v>0</v>
      </c>
      <c r="H76" s="726">
        <f t="shared" si="22"/>
        <v>0</v>
      </c>
    </row>
    <row r="77" spans="1:8">
      <c r="A77" s="720"/>
      <c r="B77" s="721" t="s">
        <v>748</v>
      </c>
      <c r="C77" s="722">
        <v>0</v>
      </c>
      <c r="D77" s="722"/>
      <c r="E77" s="719">
        <f t="shared" ref="E77:E80" si="23">C77+D77</f>
        <v>0</v>
      </c>
      <c r="F77" s="722"/>
      <c r="G77" s="722"/>
      <c r="H77" s="719">
        <f t="shared" ref="H77:H80" si="24">+E77-F77</f>
        <v>0</v>
      </c>
    </row>
    <row r="78" spans="1:8">
      <c r="A78" s="720"/>
      <c r="B78" s="721" t="s">
        <v>749</v>
      </c>
      <c r="C78" s="722">
        <v>0</v>
      </c>
      <c r="D78" s="722"/>
      <c r="E78" s="719">
        <f t="shared" si="23"/>
        <v>0</v>
      </c>
      <c r="F78" s="722"/>
      <c r="G78" s="722"/>
      <c r="H78" s="719">
        <f t="shared" si="24"/>
        <v>0</v>
      </c>
    </row>
    <row r="79" spans="1:8">
      <c r="A79" s="720"/>
      <c r="B79" s="721" t="s">
        <v>750</v>
      </c>
      <c r="C79" s="722">
        <v>0</v>
      </c>
      <c r="D79" s="722"/>
      <c r="E79" s="719">
        <f t="shared" si="23"/>
        <v>0</v>
      </c>
      <c r="F79" s="722"/>
      <c r="G79" s="722"/>
      <c r="H79" s="719">
        <f t="shared" si="24"/>
        <v>0</v>
      </c>
    </row>
    <row r="80" spans="1:8">
      <c r="A80" s="720"/>
      <c r="B80" s="721" t="s">
        <v>751</v>
      </c>
      <c r="C80" s="722"/>
      <c r="D80" s="722"/>
      <c r="E80" s="719">
        <f t="shared" si="23"/>
        <v>0</v>
      </c>
      <c r="F80" s="722"/>
      <c r="G80" s="722"/>
      <c r="H80" s="719">
        <f t="shared" si="24"/>
        <v>0</v>
      </c>
    </row>
    <row r="81" spans="1:9">
      <c r="A81" s="720"/>
      <c r="B81" s="721"/>
      <c r="C81" s="722"/>
      <c r="D81" s="722"/>
      <c r="E81" s="719"/>
      <c r="F81" s="722"/>
      <c r="G81" s="722"/>
      <c r="H81" s="719"/>
    </row>
    <row r="82" spans="1:9" ht="15.75" thickBot="1">
      <c r="A82" s="728" t="s">
        <v>642</v>
      </c>
      <c r="B82" s="729"/>
      <c r="C82" s="743">
        <f t="shared" ref="C82:H82" si="25">+C9+C46</f>
        <v>39323877</v>
      </c>
      <c r="D82" s="743">
        <f t="shared" si="25"/>
        <v>-5246518</v>
      </c>
      <c r="E82" s="743">
        <f t="shared" si="25"/>
        <v>34077359</v>
      </c>
      <c r="F82" s="743">
        <f t="shared" si="25"/>
        <v>27979051</v>
      </c>
      <c r="G82" s="743">
        <f t="shared" si="25"/>
        <v>27742246</v>
      </c>
      <c r="H82" s="743">
        <f t="shared" si="25"/>
        <v>6098308</v>
      </c>
      <c r="I82" s="508" t="str">
        <f>IF((C82-'CPCA-II-11'!B44)&gt;0.9,"ERROR!!!!! EL MONTO NO COINCIDE CON LO REPORTADO EN EL FORMATO ETCA-II-11 EN EL TOTAL DEL GASTO","")</f>
        <v/>
      </c>
    </row>
    <row r="83" spans="1:9">
      <c r="A83" s="732"/>
      <c r="B83" s="732"/>
      <c r="C83" s="733"/>
      <c r="D83" s="733"/>
      <c r="E83" s="734"/>
      <c r="F83" s="733"/>
      <c r="G83" s="733"/>
      <c r="H83" s="734"/>
      <c r="I83" s="508" t="str">
        <f>IF((D82-'CPCA-II-11'!C44)&gt;0.9,"ERROR!!!!! EL MONTO NO COINCIDE CON LO REPORTADO EN EL FORMATO ETCA-II-11 EN EL TOTAL DEL GASTO","")</f>
        <v/>
      </c>
    </row>
    <row r="84" spans="1:9">
      <c r="A84" s="732"/>
      <c r="B84" s="732"/>
      <c r="C84" s="733"/>
      <c r="D84" s="733"/>
      <c r="E84" s="734"/>
      <c r="F84" s="733"/>
      <c r="G84" s="733"/>
      <c r="H84" s="734"/>
      <c r="I84" t="str">
        <f>IF((E82-'CPCA-II-11'!D44),"ERROR!!!!! EL MONTO NO COINCIDE CON LO REPORTADO EN EL FORMATO ETCA-II-11 EN EL TOTAL DEL GASTO","")</f>
        <v/>
      </c>
    </row>
    <row r="85" spans="1:9">
      <c r="A85" s="732"/>
      <c r="B85" s="732"/>
      <c r="C85" s="733"/>
      <c r="D85" s="733"/>
      <c r="E85" s="734"/>
      <c r="F85" s="733"/>
      <c r="G85" s="733"/>
      <c r="H85" s="734"/>
      <c r="I85" t="str">
        <f>IF((F82-'CPCA-II-11'!E44)&gt;0.9,"ERROR!!!!! EL MONTO NO COINCIDE CON LO REPORTADO EN EL FORMATO ETCA-II-11 EN EL TOTAL DEL GASTO","")</f>
        <v/>
      </c>
    </row>
    <row r="86" spans="1:9">
      <c r="A86" s="732"/>
      <c r="B86" s="732"/>
      <c r="C86" s="733"/>
      <c r="D86" s="733"/>
      <c r="E86" s="734"/>
      <c r="F86" s="733"/>
      <c r="G86" s="733"/>
      <c r="H86" s="734"/>
      <c r="I86" t="str">
        <f>IF((G82-'CPCA-II-11'!F44)&gt;0.9,"ERROR!!!!! EL MONTO NO COINCIDE CON LO REPORTADO EN EL FORMATO ETCA-II-11 EN EL TOTAL DEL GASTO","")</f>
        <v/>
      </c>
    </row>
    <row r="87" spans="1:9">
      <c r="A87" s="732"/>
      <c r="B87" s="732"/>
      <c r="C87" s="733"/>
      <c r="D87" s="733"/>
      <c r="E87" s="734"/>
      <c r="F87" s="733"/>
      <c r="G87" s="733"/>
      <c r="H87" s="734"/>
      <c r="I87" t="str">
        <f>IF((H82-'CPCA-II-11'!G44)&gt;0.9,"ERROR!!!!! EL MONTO NO COINCIDE CON LO REPORTADO EN EL FORMATO ETCA-II-11 EN EL TOTAL DEL GASTO","")</f>
        <v/>
      </c>
    </row>
    <row r="88" spans="1:9">
      <c r="A88" s="732"/>
      <c r="B88" s="732"/>
      <c r="C88" s="733"/>
      <c r="D88" s="733"/>
      <c r="E88" s="734"/>
      <c r="F88" s="733"/>
      <c r="G88" s="733"/>
      <c r="H88" s="734"/>
    </row>
  </sheetData>
  <sheetProtection formatColumns="0" formatRows="0" insertHyperlinks="0"/>
  <mergeCells count="13">
    <mergeCell ref="A6:B7"/>
    <mergeCell ref="C6:G6"/>
    <mergeCell ref="H6:H7"/>
    <mergeCell ref="A1:H1"/>
    <mergeCell ref="A2:H2"/>
    <mergeCell ref="A3:H3"/>
    <mergeCell ref="A4:H4"/>
    <mergeCell ref="A5:H5"/>
    <mergeCell ref="A8:B8"/>
    <mergeCell ref="A9:B9"/>
    <mergeCell ref="A10:B10"/>
    <mergeCell ref="A20:B20"/>
    <mergeCell ref="A29:B29"/>
  </mergeCells>
  <pageMargins left="0.19685039370078741" right="0.31496062992125984" top="0.74803149606299213" bottom="0.74803149606299213" header="0.31496062992125984" footer="0.31496062992125984"/>
  <pageSetup scale="89" orientation="landscape" r:id="rId1"/>
  <rowBreaks count="1" manualBreakCount="1">
    <brk id="33" max="7"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20"/>
  <sheetViews>
    <sheetView view="pageBreakPreview" topLeftCell="A209" zoomScale="112" zoomScaleNormal="112" zoomScaleSheetLayoutView="112" workbookViewId="0">
      <selection activeCell="D92" sqref="D92"/>
    </sheetView>
  </sheetViews>
  <sheetFormatPr baseColWidth="10" defaultColWidth="11.42578125" defaultRowHeight="16.5"/>
  <cols>
    <col min="1" max="1" width="10.42578125" style="34" customWidth="1"/>
    <col min="2" max="2" width="39.7109375" style="6" customWidth="1"/>
    <col min="3" max="3" width="13.140625" style="6" bestFit="1" customWidth="1"/>
    <col min="4" max="4" width="12.7109375" style="6" customWidth="1"/>
    <col min="5" max="7" width="13.140625" style="6" bestFit="1" customWidth="1"/>
    <col min="8" max="8" width="11.7109375" style="6" customWidth="1"/>
    <col min="9" max="9" width="9.42578125" style="6" customWidth="1"/>
    <col min="10" max="16384" width="11.42578125" style="3"/>
  </cols>
  <sheetData>
    <row r="1" spans="1:9" s="6" customFormat="1">
      <c r="A1" s="1370" t="str">
        <f>'CPCA-I-01'!A1:G1</f>
        <v>Universidad Tecnológica de Guaymas</v>
      </c>
      <c r="B1" s="1370"/>
      <c r="C1" s="1370"/>
      <c r="D1" s="1370"/>
      <c r="E1" s="1370"/>
      <c r="F1" s="1370"/>
      <c r="G1" s="1370"/>
      <c r="H1" s="1370"/>
      <c r="I1" s="1370"/>
    </row>
    <row r="2" spans="1:9" s="31" customFormat="1" ht="15.75">
      <c r="A2" s="1370" t="s">
        <v>499</v>
      </c>
      <c r="B2" s="1370"/>
      <c r="C2" s="1370"/>
      <c r="D2" s="1370"/>
      <c r="E2" s="1370"/>
      <c r="F2" s="1370"/>
      <c r="G2" s="1370"/>
      <c r="H2" s="1370"/>
      <c r="I2" s="1370"/>
    </row>
    <row r="3" spans="1:9" s="31" customFormat="1" ht="15.75">
      <c r="A3" s="1370" t="s">
        <v>753</v>
      </c>
      <c r="B3" s="1370"/>
      <c r="C3" s="1370"/>
      <c r="D3" s="1370"/>
      <c r="E3" s="1370"/>
      <c r="F3" s="1370"/>
      <c r="G3" s="1370"/>
      <c r="H3" s="1370"/>
      <c r="I3" s="1370"/>
    </row>
    <row r="4" spans="1:9" s="31" customFormat="1">
      <c r="A4" s="1371" t="str">
        <f>'CPCA-I-03'!A3:D3</f>
        <v>Del 01 de enero al 31 de diciembre de 2021</v>
      </c>
      <c r="B4" s="1371"/>
      <c r="C4" s="1371"/>
      <c r="D4" s="1371"/>
      <c r="E4" s="1371"/>
      <c r="F4" s="1371"/>
      <c r="G4" s="1371"/>
      <c r="H4" s="1371"/>
      <c r="I4" s="1371"/>
    </row>
    <row r="5" spans="1:9" s="32" customFormat="1" ht="17.25" thickBot="1">
      <c r="A5" s="47"/>
      <c r="B5" s="47"/>
      <c r="C5" s="1372" t="s">
        <v>1013</v>
      </c>
      <c r="D5" s="1372"/>
      <c r="E5" s="1372"/>
      <c r="F5" s="47"/>
      <c r="G5" s="4"/>
      <c r="H5" s="1373"/>
      <c r="I5" s="1373"/>
    </row>
    <row r="6" spans="1:9" ht="38.25" customHeight="1">
      <c r="A6" s="1365" t="s">
        <v>754</v>
      </c>
      <c r="B6" s="1366"/>
      <c r="C6" s="195" t="s">
        <v>502</v>
      </c>
      <c r="D6" s="195" t="s">
        <v>432</v>
      </c>
      <c r="E6" s="195" t="s">
        <v>503</v>
      </c>
      <c r="F6" s="196" t="s">
        <v>504</v>
      </c>
      <c r="G6" s="196" t="s">
        <v>505</v>
      </c>
      <c r="H6" s="195" t="s">
        <v>506</v>
      </c>
      <c r="I6" s="197" t="s">
        <v>755</v>
      </c>
    </row>
    <row r="7" spans="1:9" ht="18" customHeight="1" thickBot="1">
      <c r="A7" s="1367"/>
      <c r="B7" s="1368"/>
      <c r="C7" s="288" t="s">
        <v>412</v>
      </c>
      <c r="D7" s="288" t="s">
        <v>413</v>
      </c>
      <c r="E7" s="288" t="s">
        <v>507</v>
      </c>
      <c r="F7" s="326" t="s">
        <v>415</v>
      </c>
      <c r="G7" s="326" t="s">
        <v>416</v>
      </c>
      <c r="H7" s="288" t="s">
        <v>508</v>
      </c>
      <c r="I7" s="289" t="s">
        <v>756</v>
      </c>
    </row>
    <row r="8" spans="1:9" ht="6" customHeight="1">
      <c r="A8" s="317"/>
      <c r="B8" s="318"/>
      <c r="C8" s="319"/>
      <c r="D8" s="319"/>
      <c r="E8" s="319"/>
      <c r="F8" s="319"/>
      <c r="G8" s="319"/>
      <c r="H8" s="319"/>
      <c r="I8" s="320"/>
    </row>
    <row r="9" spans="1:9" ht="20.100000000000001" customHeight="1">
      <c r="A9" s="321">
        <v>1000</v>
      </c>
      <c r="B9" s="322" t="s">
        <v>2004</v>
      </c>
      <c r="C9" s="1095">
        <f>+C10+C14+C22+C30</f>
        <v>23685442</v>
      </c>
      <c r="D9" s="1095">
        <f>+D10+D14+D22+D30+D40-1</f>
        <v>-3076283</v>
      </c>
      <c r="E9" s="447">
        <f>C9+D9</f>
        <v>20609159</v>
      </c>
      <c r="F9" s="1095">
        <f>+F10+F14+F22+F30+F40-1</f>
        <v>20609159</v>
      </c>
      <c r="G9" s="1095">
        <f>+G10+G14+G22+G30+G40-1</f>
        <v>20609159</v>
      </c>
      <c r="H9" s="447">
        <f>E9-F9</f>
        <v>0</v>
      </c>
      <c r="I9" s="520">
        <f>IF(E9=0,"",F9/E9)</f>
        <v>1</v>
      </c>
    </row>
    <row r="10" spans="1:9" ht="20.100000000000001" customHeight="1">
      <c r="A10" s="1084">
        <v>11000</v>
      </c>
      <c r="B10" s="1085" t="s">
        <v>2005</v>
      </c>
      <c r="C10" s="1095">
        <f>+C11</f>
        <v>15301055</v>
      </c>
      <c r="D10" s="1095">
        <f>+D11</f>
        <v>-66285</v>
      </c>
      <c r="E10" s="447">
        <f t="shared" ref="E10:E73" si="0">C10+D10</f>
        <v>15234770</v>
      </c>
      <c r="F10" s="1095">
        <f t="shared" ref="F10:G10" si="1">+F11</f>
        <v>15234770</v>
      </c>
      <c r="G10" s="1095">
        <f t="shared" si="1"/>
        <v>15234770</v>
      </c>
      <c r="H10" s="447">
        <f t="shared" ref="H10:H73" si="2">E10-F10</f>
        <v>0</v>
      </c>
      <c r="I10" s="520">
        <f t="shared" ref="I10:I73" si="3">IF(E10=0,"",F10/E10)</f>
        <v>1</v>
      </c>
    </row>
    <row r="11" spans="1:9" ht="20.100000000000001" customHeight="1">
      <c r="A11" s="1086">
        <v>11300</v>
      </c>
      <c r="B11" s="322" t="s">
        <v>2006</v>
      </c>
      <c r="C11" s="1095">
        <f>+C12+C13</f>
        <v>15301055</v>
      </c>
      <c r="D11" s="1095">
        <f>+D12+D13</f>
        <v>-66285</v>
      </c>
      <c r="E11" s="447">
        <f t="shared" si="0"/>
        <v>15234770</v>
      </c>
      <c r="F11" s="1095">
        <f t="shared" ref="F11:G11" si="4">+F12+F13</f>
        <v>15234770</v>
      </c>
      <c r="G11" s="1095">
        <f t="shared" si="4"/>
        <v>15234770</v>
      </c>
      <c r="H11" s="447">
        <f t="shared" si="2"/>
        <v>0</v>
      </c>
      <c r="I11" s="520">
        <f t="shared" si="3"/>
        <v>1</v>
      </c>
    </row>
    <row r="12" spans="1:9" ht="20.100000000000001" customHeight="1">
      <c r="A12" s="1087">
        <v>11301</v>
      </c>
      <c r="B12" s="323" t="s">
        <v>2007</v>
      </c>
      <c r="C12" s="1095">
        <v>14688887</v>
      </c>
      <c r="D12" s="1095">
        <v>-65437</v>
      </c>
      <c r="E12" s="447">
        <f t="shared" si="0"/>
        <v>14623450</v>
      </c>
      <c r="F12" s="1095">
        <v>14623450</v>
      </c>
      <c r="G12" s="1095">
        <v>14623450</v>
      </c>
      <c r="H12" s="447">
        <f t="shared" si="2"/>
        <v>0</v>
      </c>
      <c r="I12" s="520">
        <f t="shared" si="3"/>
        <v>1</v>
      </c>
    </row>
    <row r="13" spans="1:9" ht="20.100000000000001" customHeight="1">
      <c r="A13" s="1087">
        <v>11308</v>
      </c>
      <c r="B13" s="323" t="s">
        <v>2008</v>
      </c>
      <c r="C13" s="1095">
        <v>612168</v>
      </c>
      <c r="D13" s="1095">
        <v>-848</v>
      </c>
      <c r="E13" s="447">
        <f t="shared" si="0"/>
        <v>611320</v>
      </c>
      <c r="F13" s="1095">
        <v>611320</v>
      </c>
      <c r="G13" s="1095">
        <v>611320</v>
      </c>
      <c r="H13" s="447">
        <f t="shared" si="2"/>
        <v>0</v>
      </c>
      <c r="I13" s="520">
        <f t="shared" si="3"/>
        <v>1</v>
      </c>
    </row>
    <row r="14" spans="1:9" ht="20.100000000000001" customHeight="1">
      <c r="A14" s="1086">
        <v>13000</v>
      </c>
      <c r="B14" s="322" t="s">
        <v>2009</v>
      </c>
      <c r="C14" s="1095">
        <f>+C15+C17+C20</f>
        <v>2478151</v>
      </c>
      <c r="D14" s="1095">
        <f>+D15+D17+D20</f>
        <v>-155752</v>
      </c>
      <c r="E14" s="447">
        <f t="shared" si="0"/>
        <v>2322399</v>
      </c>
      <c r="F14" s="1095">
        <f t="shared" ref="F14:G14" si="5">+F15+F17+F20</f>
        <v>2322399</v>
      </c>
      <c r="G14" s="1095">
        <f t="shared" si="5"/>
        <v>2322399</v>
      </c>
      <c r="H14" s="447">
        <f t="shared" si="2"/>
        <v>0</v>
      </c>
      <c r="I14" s="520">
        <f t="shared" si="3"/>
        <v>1</v>
      </c>
    </row>
    <row r="15" spans="1:9" ht="25.5">
      <c r="A15" s="1086">
        <v>13100</v>
      </c>
      <c r="B15" s="322" t="s">
        <v>2010</v>
      </c>
      <c r="C15" s="1095">
        <f>+C16</f>
        <v>0</v>
      </c>
      <c r="D15" s="1095">
        <f>+D16</f>
        <v>0</v>
      </c>
      <c r="E15" s="447">
        <f t="shared" si="0"/>
        <v>0</v>
      </c>
      <c r="F15" s="1095">
        <f t="shared" ref="F15:G15" si="6">+F16</f>
        <v>0</v>
      </c>
      <c r="G15" s="1095">
        <f t="shared" si="6"/>
        <v>0</v>
      </c>
      <c r="H15" s="447">
        <f t="shared" si="2"/>
        <v>0</v>
      </c>
      <c r="I15" s="520" t="str">
        <f t="shared" si="3"/>
        <v/>
      </c>
    </row>
    <row r="16" spans="1:9" ht="25.5">
      <c r="A16" s="1087">
        <v>13101</v>
      </c>
      <c r="B16" s="323" t="s">
        <v>2011</v>
      </c>
      <c r="C16" s="1095">
        <v>0</v>
      </c>
      <c r="D16" s="1095">
        <v>0</v>
      </c>
      <c r="E16" s="447">
        <f t="shared" si="0"/>
        <v>0</v>
      </c>
      <c r="F16" s="1095">
        <v>0</v>
      </c>
      <c r="G16" s="1095">
        <v>0</v>
      </c>
      <c r="H16" s="447">
        <f t="shared" si="2"/>
        <v>0</v>
      </c>
      <c r="I16" s="520" t="str">
        <f t="shared" si="3"/>
        <v/>
      </c>
    </row>
    <row r="17" spans="1:9" ht="25.5">
      <c r="A17" s="1086">
        <v>13200</v>
      </c>
      <c r="B17" s="322" t="s">
        <v>2012</v>
      </c>
      <c r="C17" s="1095">
        <f>+C18+C19</f>
        <v>2478151</v>
      </c>
      <c r="D17" s="1095">
        <f>+D18+D19</f>
        <v>-155752</v>
      </c>
      <c r="E17" s="447">
        <f t="shared" si="0"/>
        <v>2322399</v>
      </c>
      <c r="F17" s="1095">
        <f t="shared" ref="F17:G17" si="7">+F18+F19</f>
        <v>2322399</v>
      </c>
      <c r="G17" s="1095">
        <f t="shared" si="7"/>
        <v>2322399</v>
      </c>
      <c r="H17" s="447">
        <f t="shared" si="2"/>
        <v>0</v>
      </c>
      <c r="I17" s="520">
        <f t="shared" si="3"/>
        <v>1</v>
      </c>
    </row>
    <row r="18" spans="1:9" ht="20.100000000000001" customHeight="1">
      <c r="A18" s="1088">
        <v>13201</v>
      </c>
      <c r="B18" s="323" t="s">
        <v>2013</v>
      </c>
      <c r="C18" s="1095">
        <v>741806</v>
      </c>
      <c r="D18" s="1095">
        <f>-28897-1307</f>
        <v>-30204</v>
      </c>
      <c r="E18" s="447">
        <f t="shared" si="0"/>
        <v>711602</v>
      </c>
      <c r="F18" s="1095">
        <v>711602</v>
      </c>
      <c r="G18" s="1095">
        <v>711602</v>
      </c>
      <c r="H18" s="447">
        <f t="shared" si="2"/>
        <v>0</v>
      </c>
      <c r="I18" s="520">
        <f t="shared" si="3"/>
        <v>1</v>
      </c>
    </row>
    <row r="19" spans="1:9" ht="20.100000000000001" customHeight="1">
      <c r="A19" s="1087">
        <v>13202</v>
      </c>
      <c r="B19" s="323" t="s">
        <v>2014</v>
      </c>
      <c r="C19" s="1095">
        <v>1736345</v>
      </c>
      <c r="D19" s="1095">
        <v>-125548</v>
      </c>
      <c r="E19" s="447">
        <f t="shared" si="0"/>
        <v>1610797</v>
      </c>
      <c r="F19" s="1095">
        <v>1610797</v>
      </c>
      <c r="G19" s="1095">
        <v>1610797</v>
      </c>
      <c r="H19" s="447">
        <f t="shared" si="2"/>
        <v>0</v>
      </c>
      <c r="I19" s="520">
        <f t="shared" si="3"/>
        <v>1</v>
      </c>
    </row>
    <row r="20" spans="1:9" ht="20.100000000000001" customHeight="1">
      <c r="A20" s="1086">
        <v>13400</v>
      </c>
      <c r="B20" s="322" t="s">
        <v>2015</v>
      </c>
      <c r="C20" s="1095">
        <f>+C21</f>
        <v>0</v>
      </c>
      <c r="D20" s="1095">
        <f>+D21</f>
        <v>0</v>
      </c>
      <c r="E20" s="447">
        <f t="shared" si="0"/>
        <v>0</v>
      </c>
      <c r="F20" s="1095">
        <f t="shared" ref="F20:G20" si="8">+F21</f>
        <v>0</v>
      </c>
      <c r="G20" s="1095">
        <f t="shared" si="8"/>
        <v>0</v>
      </c>
      <c r="H20" s="447">
        <f t="shared" si="2"/>
        <v>0</v>
      </c>
      <c r="I20" s="520" t="str">
        <f t="shared" si="3"/>
        <v/>
      </c>
    </row>
    <row r="21" spans="1:9" ht="20.100000000000001" customHeight="1">
      <c r="A21" s="1087">
        <v>13407</v>
      </c>
      <c r="B21" s="323" t="s">
        <v>2016</v>
      </c>
      <c r="C21" s="1095"/>
      <c r="D21" s="1095"/>
      <c r="E21" s="447">
        <f t="shared" si="0"/>
        <v>0</v>
      </c>
      <c r="F21" s="1095"/>
      <c r="G21" s="1095"/>
      <c r="H21" s="447">
        <f t="shared" si="2"/>
        <v>0</v>
      </c>
      <c r="I21" s="520" t="str">
        <f t="shared" si="3"/>
        <v/>
      </c>
    </row>
    <row r="22" spans="1:9" ht="20.100000000000001" customHeight="1">
      <c r="A22" s="1086">
        <v>14000</v>
      </c>
      <c r="B22" s="322" t="s">
        <v>2017</v>
      </c>
      <c r="C22" s="1095">
        <f>+C23+C26</f>
        <v>5718402</v>
      </c>
      <c r="D22" s="1095">
        <f>+D23+D26</f>
        <v>-3850415</v>
      </c>
      <c r="E22" s="447">
        <f t="shared" si="0"/>
        <v>1867987</v>
      </c>
      <c r="F22" s="1095">
        <f t="shared" ref="F22:G22" si="9">+F23+F26</f>
        <v>1867987</v>
      </c>
      <c r="G22" s="1095">
        <f t="shared" si="9"/>
        <v>1867987</v>
      </c>
      <c r="H22" s="447">
        <f t="shared" si="2"/>
        <v>0</v>
      </c>
      <c r="I22" s="520">
        <f t="shared" si="3"/>
        <v>1</v>
      </c>
    </row>
    <row r="23" spans="1:9" ht="20.100000000000001" customHeight="1">
      <c r="A23" s="1086">
        <v>14100</v>
      </c>
      <c r="B23" s="322" t="s">
        <v>2018</v>
      </c>
      <c r="C23" s="1095">
        <f>+C24+C25</f>
        <v>5303878</v>
      </c>
      <c r="D23" s="1095">
        <f>+D24+D25</f>
        <v>-3435891</v>
      </c>
      <c r="E23" s="447">
        <f t="shared" si="0"/>
        <v>1867987</v>
      </c>
      <c r="F23" s="1095">
        <f t="shared" ref="F23:G23" si="10">+F24+F25</f>
        <v>1867987</v>
      </c>
      <c r="G23" s="1095">
        <f t="shared" si="10"/>
        <v>1867987</v>
      </c>
      <c r="H23" s="447">
        <f t="shared" si="2"/>
        <v>0</v>
      </c>
      <c r="I23" s="520">
        <f t="shared" si="3"/>
        <v>1</v>
      </c>
    </row>
    <row r="24" spans="1:9" ht="20.100000000000001" customHeight="1">
      <c r="A24" s="1087">
        <v>14105</v>
      </c>
      <c r="B24" s="323" t="s">
        <v>2019</v>
      </c>
      <c r="C24" s="1095">
        <v>4460354</v>
      </c>
      <c r="D24" s="1095">
        <f>-3954780+200523</f>
        <v>-3754257</v>
      </c>
      <c r="E24" s="447">
        <f t="shared" si="0"/>
        <v>706097</v>
      </c>
      <c r="F24" s="1095">
        <v>706097</v>
      </c>
      <c r="G24" s="1095">
        <v>706097</v>
      </c>
      <c r="H24" s="447">
        <f t="shared" si="2"/>
        <v>0</v>
      </c>
      <c r="I24" s="520">
        <f t="shared" si="3"/>
        <v>1</v>
      </c>
    </row>
    <row r="25" spans="1:9" ht="20.100000000000001" customHeight="1">
      <c r="A25" s="1087">
        <v>14106</v>
      </c>
      <c r="B25" s="323" t="s">
        <v>2020</v>
      </c>
      <c r="C25" s="1095">
        <v>843524</v>
      </c>
      <c r="D25" s="1095">
        <f>92213+226153</f>
        <v>318366</v>
      </c>
      <c r="E25" s="447">
        <f t="shared" si="0"/>
        <v>1161890</v>
      </c>
      <c r="F25" s="1095">
        <v>1161890</v>
      </c>
      <c r="G25" s="1095">
        <v>1161890</v>
      </c>
      <c r="H25" s="447">
        <f t="shared" si="2"/>
        <v>0</v>
      </c>
      <c r="I25" s="520">
        <f t="shared" si="3"/>
        <v>1</v>
      </c>
    </row>
    <row r="26" spans="1:9" ht="20.100000000000001" customHeight="1">
      <c r="A26" s="1086">
        <v>14300</v>
      </c>
      <c r="B26" s="322" t="s">
        <v>2021</v>
      </c>
      <c r="C26" s="1095">
        <f>+C27</f>
        <v>414524</v>
      </c>
      <c r="D26" s="1095">
        <f>+D27</f>
        <v>-414524</v>
      </c>
      <c r="E26" s="447">
        <f t="shared" si="0"/>
        <v>0</v>
      </c>
      <c r="F26" s="1095">
        <f t="shared" ref="F26:G26" si="11">+F27</f>
        <v>0</v>
      </c>
      <c r="G26" s="1095">
        <f t="shared" si="11"/>
        <v>0</v>
      </c>
      <c r="H26" s="447">
        <f t="shared" si="2"/>
        <v>0</v>
      </c>
      <c r="I26" s="520" t="str">
        <f t="shared" si="3"/>
        <v/>
      </c>
    </row>
    <row r="27" spans="1:9" ht="25.5">
      <c r="A27" s="1087">
        <v>14303</v>
      </c>
      <c r="B27" s="323" t="s">
        <v>2022</v>
      </c>
      <c r="C27" s="1095">
        <v>414524</v>
      </c>
      <c r="D27" s="1095">
        <v>-414524</v>
      </c>
      <c r="E27" s="447">
        <f t="shared" si="0"/>
        <v>0</v>
      </c>
      <c r="F27" s="1095">
        <v>0</v>
      </c>
      <c r="G27" s="1095">
        <v>0</v>
      </c>
      <c r="H27" s="447">
        <f t="shared" si="2"/>
        <v>0</v>
      </c>
      <c r="I27" s="520" t="str">
        <f t="shared" si="3"/>
        <v/>
      </c>
    </row>
    <row r="28" spans="1:9" ht="20.100000000000001" customHeight="1">
      <c r="A28" s="1086">
        <v>14400</v>
      </c>
      <c r="B28" s="322" t="s">
        <v>2023</v>
      </c>
      <c r="C28" s="1095">
        <f>+C29</f>
        <v>0</v>
      </c>
      <c r="D28" s="1095">
        <f>+D29</f>
        <v>0</v>
      </c>
      <c r="E28" s="447">
        <f t="shared" si="0"/>
        <v>0</v>
      </c>
      <c r="F28" s="1095">
        <f t="shared" ref="F28:G28" si="12">+F29</f>
        <v>0</v>
      </c>
      <c r="G28" s="1095">
        <f t="shared" si="12"/>
        <v>0</v>
      </c>
      <c r="H28" s="447">
        <f t="shared" si="2"/>
        <v>0</v>
      </c>
      <c r="I28" s="520" t="str">
        <f t="shared" si="3"/>
        <v/>
      </c>
    </row>
    <row r="29" spans="1:9" ht="20.100000000000001" customHeight="1">
      <c r="A29" s="1087">
        <v>14404</v>
      </c>
      <c r="B29" s="323" t="s">
        <v>2024</v>
      </c>
      <c r="C29" s="1095"/>
      <c r="D29" s="1095"/>
      <c r="E29" s="447">
        <f t="shared" si="0"/>
        <v>0</v>
      </c>
      <c r="F29" s="1095">
        <v>0</v>
      </c>
      <c r="G29" s="1095">
        <v>0</v>
      </c>
      <c r="H29" s="447">
        <f t="shared" si="2"/>
        <v>0</v>
      </c>
      <c r="I29" s="520" t="str">
        <f t="shared" si="3"/>
        <v/>
      </c>
    </row>
    <row r="30" spans="1:9" ht="25.5">
      <c r="A30" s="1086">
        <v>15000</v>
      </c>
      <c r="B30" s="322" t="s">
        <v>2025</v>
      </c>
      <c r="C30" s="1095">
        <f>+C31+C34</f>
        <v>187834</v>
      </c>
      <c r="D30" s="1095">
        <f>+D31+D34+D38</f>
        <v>993970</v>
      </c>
      <c r="E30" s="447">
        <f t="shared" si="0"/>
        <v>1181804</v>
      </c>
      <c r="F30" s="1095">
        <f>+F31+F34+F38</f>
        <v>1181804</v>
      </c>
      <c r="G30" s="1095">
        <f>+G31+G34+G38</f>
        <v>1181804</v>
      </c>
      <c r="H30" s="447">
        <f t="shared" si="2"/>
        <v>0</v>
      </c>
      <c r="I30" s="520">
        <f t="shared" si="3"/>
        <v>1</v>
      </c>
    </row>
    <row r="31" spans="1:9" ht="20.100000000000001" customHeight="1">
      <c r="A31" s="1086">
        <v>15200</v>
      </c>
      <c r="B31" s="322" t="s">
        <v>2026</v>
      </c>
      <c r="C31" s="1095">
        <f>+C32+C33</f>
        <v>0</v>
      </c>
      <c r="D31" s="1095">
        <f>+D32+D33</f>
        <v>897875</v>
      </c>
      <c r="E31" s="447">
        <f t="shared" si="0"/>
        <v>897875</v>
      </c>
      <c r="F31" s="1095">
        <f t="shared" ref="F31:G31" si="13">+F32+F33</f>
        <v>897875</v>
      </c>
      <c r="G31" s="1095">
        <f t="shared" si="13"/>
        <v>897875</v>
      </c>
      <c r="H31" s="447">
        <f t="shared" si="2"/>
        <v>0</v>
      </c>
      <c r="I31" s="520">
        <f t="shared" si="3"/>
        <v>1</v>
      </c>
    </row>
    <row r="32" spans="1:9" ht="20.100000000000001" customHeight="1">
      <c r="A32" s="1087">
        <v>15201</v>
      </c>
      <c r="B32" s="323" t="s">
        <v>2027</v>
      </c>
      <c r="C32" s="1095"/>
      <c r="D32" s="1095">
        <f>712159+47866-70053</f>
        <v>689972</v>
      </c>
      <c r="E32" s="447">
        <f t="shared" si="0"/>
        <v>689972</v>
      </c>
      <c r="F32" s="1095">
        <v>689972</v>
      </c>
      <c r="G32" s="1095">
        <v>689972</v>
      </c>
      <c r="H32" s="447">
        <f t="shared" si="2"/>
        <v>0</v>
      </c>
      <c r="I32" s="520">
        <f t="shared" si="3"/>
        <v>1</v>
      </c>
    </row>
    <row r="33" spans="1:9" ht="20.100000000000001" customHeight="1">
      <c r="A33" s="1087">
        <v>15202</v>
      </c>
      <c r="B33" s="323" t="s">
        <v>2028</v>
      </c>
      <c r="C33" s="1095"/>
      <c r="D33" s="1095">
        <v>207903</v>
      </c>
      <c r="E33" s="447">
        <f t="shared" si="0"/>
        <v>207903</v>
      </c>
      <c r="F33" s="1095">
        <v>207903</v>
      </c>
      <c r="G33" s="1095">
        <v>207903</v>
      </c>
      <c r="H33" s="447">
        <f t="shared" si="2"/>
        <v>0</v>
      </c>
      <c r="I33" s="520">
        <f t="shared" si="3"/>
        <v>1</v>
      </c>
    </row>
    <row r="34" spans="1:9" ht="20.100000000000001" customHeight="1">
      <c r="A34" s="1086">
        <v>15400</v>
      </c>
      <c r="B34" s="322" t="s">
        <v>2029</v>
      </c>
      <c r="C34" s="1095">
        <f>+C35+C36+C37</f>
        <v>187834</v>
      </c>
      <c r="D34" s="1095">
        <f>+D35+D36+D37</f>
        <v>85005</v>
      </c>
      <c r="E34" s="447">
        <f t="shared" si="0"/>
        <v>272839</v>
      </c>
      <c r="F34" s="1095">
        <f t="shared" ref="F34:G34" si="14">+F35+F36+F37</f>
        <v>272839</v>
      </c>
      <c r="G34" s="1095">
        <f t="shared" si="14"/>
        <v>272839</v>
      </c>
      <c r="H34" s="447">
        <f t="shared" si="2"/>
        <v>0</v>
      </c>
      <c r="I34" s="520">
        <f t="shared" si="3"/>
        <v>1</v>
      </c>
    </row>
    <row r="35" spans="1:9" ht="20.100000000000001" customHeight="1">
      <c r="A35" s="1087">
        <v>15402</v>
      </c>
      <c r="B35" s="323" t="s">
        <v>2030</v>
      </c>
      <c r="C35" s="1095">
        <v>141238</v>
      </c>
      <c r="D35" s="1095">
        <f>10623+59524</f>
        <v>70147</v>
      </c>
      <c r="E35" s="447">
        <f t="shared" si="0"/>
        <v>211385</v>
      </c>
      <c r="F35" s="1095">
        <v>211385</v>
      </c>
      <c r="G35" s="1095">
        <v>211385</v>
      </c>
      <c r="H35" s="447">
        <f t="shared" si="2"/>
        <v>0</v>
      </c>
      <c r="I35" s="520">
        <f t="shared" si="3"/>
        <v>1</v>
      </c>
    </row>
    <row r="36" spans="1:9" ht="20.100000000000001" customHeight="1">
      <c r="A36" s="1087">
        <v>15410</v>
      </c>
      <c r="B36" s="323" t="s">
        <v>2031</v>
      </c>
      <c r="C36" s="1095"/>
      <c r="D36" s="1095">
        <v>2504</v>
      </c>
      <c r="E36" s="447">
        <f t="shared" si="0"/>
        <v>2504</v>
      </c>
      <c r="F36" s="1095">
        <v>2504</v>
      </c>
      <c r="G36" s="1095">
        <v>2504</v>
      </c>
      <c r="H36" s="447">
        <f t="shared" si="2"/>
        <v>0</v>
      </c>
      <c r="I36" s="520">
        <f t="shared" si="3"/>
        <v>1</v>
      </c>
    </row>
    <row r="37" spans="1:9" ht="25.5">
      <c r="A37" s="1087">
        <v>15413</v>
      </c>
      <c r="B37" s="323" t="s">
        <v>2032</v>
      </c>
      <c r="C37" s="1095">
        <v>46596</v>
      </c>
      <c r="D37" s="1095">
        <v>12354</v>
      </c>
      <c r="E37" s="447">
        <f t="shared" si="0"/>
        <v>58950</v>
      </c>
      <c r="F37" s="1095">
        <v>58950</v>
      </c>
      <c r="G37" s="1095">
        <v>58950</v>
      </c>
      <c r="H37" s="447">
        <f t="shared" si="2"/>
        <v>0</v>
      </c>
      <c r="I37" s="520">
        <f t="shared" si="3"/>
        <v>1</v>
      </c>
    </row>
    <row r="38" spans="1:9" ht="25.5">
      <c r="A38" s="1086">
        <v>15900</v>
      </c>
      <c r="B38" s="322" t="s">
        <v>2025</v>
      </c>
      <c r="C38" s="1095">
        <f>+C39</f>
        <v>0</v>
      </c>
      <c r="D38" s="1095">
        <f>+D39</f>
        <v>11090</v>
      </c>
      <c r="E38" s="447">
        <f t="shared" si="0"/>
        <v>11090</v>
      </c>
      <c r="F38" s="1095">
        <f>+F39</f>
        <v>11090</v>
      </c>
      <c r="G38" s="1095">
        <f>+G39</f>
        <v>11090</v>
      </c>
      <c r="H38" s="447">
        <f t="shared" si="2"/>
        <v>0</v>
      </c>
      <c r="I38" s="520">
        <f t="shared" si="3"/>
        <v>1</v>
      </c>
    </row>
    <row r="39" spans="1:9" ht="20.100000000000001" customHeight="1">
      <c r="A39" s="1087">
        <v>15901</v>
      </c>
      <c r="B39" s="323" t="s">
        <v>2033</v>
      </c>
      <c r="C39" s="1095"/>
      <c r="D39" s="1095">
        <v>11090</v>
      </c>
      <c r="E39" s="447">
        <f t="shared" si="0"/>
        <v>11090</v>
      </c>
      <c r="F39" s="1095">
        <v>11090</v>
      </c>
      <c r="G39" s="1095">
        <v>11090</v>
      </c>
      <c r="H39" s="447">
        <f t="shared" si="2"/>
        <v>0</v>
      </c>
      <c r="I39" s="520">
        <f t="shared" si="3"/>
        <v>1</v>
      </c>
    </row>
    <row r="40" spans="1:9" ht="20.100000000000001" customHeight="1">
      <c r="A40" s="1086">
        <v>17000</v>
      </c>
      <c r="B40" s="322" t="s">
        <v>2034</v>
      </c>
      <c r="C40" s="1095">
        <f>+C41</f>
        <v>0</v>
      </c>
      <c r="D40" s="1095">
        <f>+D41</f>
        <v>2200</v>
      </c>
      <c r="E40" s="447">
        <f t="shared" si="0"/>
        <v>2200</v>
      </c>
      <c r="F40" s="1095">
        <f>+F41</f>
        <v>2200</v>
      </c>
      <c r="G40" s="1095">
        <f>+G41</f>
        <v>2200</v>
      </c>
      <c r="H40" s="447">
        <f t="shared" si="2"/>
        <v>0</v>
      </c>
      <c r="I40" s="520">
        <f t="shared" si="3"/>
        <v>1</v>
      </c>
    </row>
    <row r="41" spans="1:9" ht="20.100000000000001" customHeight="1">
      <c r="A41" s="1086">
        <v>17100</v>
      </c>
      <c r="B41" s="322" t="s">
        <v>2035</v>
      </c>
      <c r="C41" s="1095">
        <f>+C42</f>
        <v>0</v>
      </c>
      <c r="D41" s="1095">
        <f>+D42</f>
        <v>2200</v>
      </c>
      <c r="E41" s="447">
        <f t="shared" si="0"/>
        <v>2200</v>
      </c>
      <c r="F41" s="1095">
        <f>+F42</f>
        <v>2200</v>
      </c>
      <c r="G41" s="1095">
        <f>+G42</f>
        <v>2200</v>
      </c>
      <c r="H41" s="447">
        <f t="shared" si="2"/>
        <v>0</v>
      </c>
      <c r="I41" s="520">
        <f t="shared" si="3"/>
        <v>1</v>
      </c>
    </row>
    <row r="42" spans="1:9" ht="20.100000000000001" customHeight="1">
      <c r="A42" s="1087">
        <v>17104</v>
      </c>
      <c r="B42" s="323" t="s">
        <v>2036</v>
      </c>
      <c r="C42" s="1095"/>
      <c r="D42" s="1095">
        <v>2200</v>
      </c>
      <c r="E42" s="447">
        <f t="shared" si="0"/>
        <v>2200</v>
      </c>
      <c r="F42" s="1095">
        <v>2200</v>
      </c>
      <c r="G42" s="1095">
        <v>2200</v>
      </c>
      <c r="H42" s="447">
        <f t="shared" si="2"/>
        <v>0</v>
      </c>
      <c r="I42" s="520">
        <f t="shared" si="3"/>
        <v>1</v>
      </c>
    </row>
    <row r="43" spans="1:9" ht="20.100000000000001" customHeight="1">
      <c r="A43" s="321" t="s">
        <v>2037</v>
      </c>
      <c r="B43" s="322" t="s">
        <v>2038</v>
      </c>
      <c r="C43" s="1095">
        <f>+C44+C58+C61+C64+C77+C82+C85+C92</f>
        <v>4322871</v>
      </c>
      <c r="D43" s="1095">
        <f>+D44+D58+D61+D64+D77+D82+D85+D92</f>
        <v>-2320532</v>
      </c>
      <c r="E43" s="447">
        <f t="shared" si="0"/>
        <v>2002339</v>
      </c>
      <c r="F43" s="1095">
        <f t="shared" ref="F43:G43" si="15">+F44+F58+F61+F64+F77+F82+F85+F92</f>
        <v>1423932</v>
      </c>
      <c r="G43" s="1095">
        <f t="shared" si="15"/>
        <v>1423932</v>
      </c>
      <c r="H43" s="447">
        <f t="shared" si="2"/>
        <v>578407</v>
      </c>
      <c r="I43" s="520">
        <f t="shared" si="3"/>
        <v>0.71113432840293278</v>
      </c>
    </row>
    <row r="44" spans="1:9" ht="25.5">
      <c r="A44" s="1086" t="s">
        <v>2039</v>
      </c>
      <c r="B44" s="322" t="s">
        <v>2040</v>
      </c>
      <c r="C44" s="1095">
        <f>+C45+C47+C49+C51+C53+C56</f>
        <v>937848</v>
      </c>
      <c r="D44" s="1095">
        <f>+D45+D47+D49+D51+D53+D56</f>
        <v>-74509</v>
      </c>
      <c r="E44" s="447">
        <f t="shared" si="0"/>
        <v>863339</v>
      </c>
      <c r="F44" s="1095">
        <f t="shared" ref="F44:G44" si="16">+F45+F47+F49+F51+F53+F56</f>
        <v>664033</v>
      </c>
      <c r="G44" s="1095">
        <f t="shared" si="16"/>
        <v>664033</v>
      </c>
      <c r="H44" s="447">
        <f t="shared" si="2"/>
        <v>199306</v>
      </c>
      <c r="I44" s="520">
        <f t="shared" si="3"/>
        <v>0.76914514460715899</v>
      </c>
    </row>
    <row r="45" spans="1:9" ht="25.5">
      <c r="A45" s="1086" t="s">
        <v>2041</v>
      </c>
      <c r="B45" s="322" t="s">
        <v>2042</v>
      </c>
      <c r="C45" s="1095">
        <f>+C46</f>
        <v>244770</v>
      </c>
      <c r="D45" s="1095">
        <f>+D46</f>
        <v>-137507</v>
      </c>
      <c r="E45" s="447">
        <f t="shared" si="0"/>
        <v>107263</v>
      </c>
      <c r="F45" s="1095">
        <f t="shared" ref="F45:G45" si="17">+F46</f>
        <v>86036</v>
      </c>
      <c r="G45" s="1095">
        <f t="shared" si="17"/>
        <v>86036</v>
      </c>
      <c r="H45" s="447">
        <f t="shared" si="2"/>
        <v>21227</v>
      </c>
      <c r="I45" s="520">
        <f t="shared" si="3"/>
        <v>0.80210324156512502</v>
      </c>
    </row>
    <row r="46" spans="1:9" ht="25.5">
      <c r="A46" s="1089" t="s">
        <v>2043</v>
      </c>
      <c r="B46" s="323" t="s">
        <v>2042</v>
      </c>
      <c r="C46" s="1095">
        <v>244770</v>
      </c>
      <c r="D46" s="1095">
        <v>-137507</v>
      </c>
      <c r="E46" s="447">
        <f t="shared" si="0"/>
        <v>107263</v>
      </c>
      <c r="F46" s="1095">
        <v>86036</v>
      </c>
      <c r="G46" s="1095">
        <v>86036</v>
      </c>
      <c r="H46" s="447">
        <f t="shared" si="2"/>
        <v>21227</v>
      </c>
      <c r="I46" s="520">
        <f t="shared" si="3"/>
        <v>0.80210324156512502</v>
      </c>
    </row>
    <row r="47" spans="1:9" ht="25.5">
      <c r="A47" s="1086" t="s">
        <v>2044</v>
      </c>
      <c r="B47" s="322" t="s">
        <v>2045</v>
      </c>
      <c r="C47" s="1095">
        <f>+C48</f>
        <v>271678</v>
      </c>
      <c r="D47" s="1095">
        <f>+D48</f>
        <v>-89888</v>
      </c>
      <c r="E47" s="447">
        <f t="shared" si="0"/>
        <v>181790</v>
      </c>
      <c r="F47" s="1095">
        <f t="shared" ref="F47:G47" si="18">+F48</f>
        <v>146199</v>
      </c>
      <c r="G47" s="1095">
        <f t="shared" si="18"/>
        <v>146199</v>
      </c>
      <c r="H47" s="447">
        <f t="shared" si="2"/>
        <v>35591</v>
      </c>
      <c r="I47" s="520">
        <f t="shared" si="3"/>
        <v>0.80421915396886512</v>
      </c>
    </row>
    <row r="48" spans="1:9" ht="25.5">
      <c r="A48" s="1089" t="s">
        <v>2046</v>
      </c>
      <c r="B48" s="323" t="s">
        <v>2047</v>
      </c>
      <c r="C48" s="1095">
        <v>271678</v>
      </c>
      <c r="D48" s="1095">
        <v>-89888</v>
      </c>
      <c r="E48" s="447">
        <f t="shared" si="0"/>
        <v>181790</v>
      </c>
      <c r="F48" s="1095">
        <v>146199</v>
      </c>
      <c r="G48" s="1095">
        <v>146199</v>
      </c>
      <c r="H48" s="447">
        <f t="shared" si="2"/>
        <v>35591</v>
      </c>
      <c r="I48" s="520">
        <f t="shared" si="3"/>
        <v>0.80421915396886512</v>
      </c>
    </row>
    <row r="49" spans="1:9" ht="25.5">
      <c r="A49" s="1086">
        <v>21400</v>
      </c>
      <c r="B49" s="322" t="s">
        <v>2048</v>
      </c>
      <c r="C49" s="1095">
        <f>+C50</f>
        <v>0</v>
      </c>
      <c r="D49" s="1095">
        <f>+D50</f>
        <v>552</v>
      </c>
      <c r="E49" s="447">
        <f t="shared" si="0"/>
        <v>552</v>
      </c>
      <c r="F49" s="1095">
        <f t="shared" ref="F49:G49" si="19">+F50</f>
        <v>552</v>
      </c>
      <c r="G49" s="1095">
        <f t="shared" si="19"/>
        <v>552</v>
      </c>
      <c r="H49" s="447">
        <f t="shared" si="2"/>
        <v>0</v>
      </c>
      <c r="I49" s="520">
        <f t="shared" si="3"/>
        <v>1</v>
      </c>
    </row>
    <row r="50" spans="1:9" ht="25.5">
      <c r="A50" s="1087">
        <v>21401</v>
      </c>
      <c r="B50" s="323" t="s">
        <v>2049</v>
      </c>
      <c r="C50" s="1095"/>
      <c r="D50" s="1095">
        <v>552</v>
      </c>
      <c r="E50" s="447">
        <f t="shared" si="0"/>
        <v>552</v>
      </c>
      <c r="F50" s="1095">
        <v>552</v>
      </c>
      <c r="G50" s="1095">
        <v>552</v>
      </c>
      <c r="H50" s="447">
        <f t="shared" si="2"/>
        <v>0</v>
      </c>
      <c r="I50" s="520">
        <f t="shared" si="3"/>
        <v>1</v>
      </c>
    </row>
    <row r="51" spans="1:9" ht="20.100000000000001" customHeight="1">
      <c r="A51" s="1086" t="s">
        <v>2050</v>
      </c>
      <c r="B51" s="322" t="s">
        <v>2051</v>
      </c>
      <c r="C51" s="1095">
        <f>+C52</f>
        <v>195827</v>
      </c>
      <c r="D51" s="1095">
        <f>+D52</f>
        <v>236919</v>
      </c>
      <c r="E51" s="447">
        <f t="shared" si="0"/>
        <v>432746</v>
      </c>
      <c r="F51" s="1095">
        <f t="shared" ref="F51:G51" si="20">+F52</f>
        <v>352002</v>
      </c>
      <c r="G51" s="1095">
        <f t="shared" si="20"/>
        <v>352002</v>
      </c>
      <c r="H51" s="447">
        <f t="shared" si="2"/>
        <v>80744</v>
      </c>
      <c r="I51" s="520">
        <f t="shared" si="3"/>
        <v>0.81341479759489399</v>
      </c>
    </row>
    <row r="52" spans="1:9" ht="20.100000000000001" customHeight="1">
      <c r="A52" s="1089" t="s">
        <v>2052</v>
      </c>
      <c r="B52" s="323" t="s">
        <v>2051</v>
      </c>
      <c r="C52" s="1095">
        <v>195827</v>
      </c>
      <c r="D52" s="1095">
        <v>236919</v>
      </c>
      <c r="E52" s="447">
        <f t="shared" si="0"/>
        <v>432746</v>
      </c>
      <c r="F52" s="1095">
        <v>352002</v>
      </c>
      <c r="G52" s="1095">
        <v>352002</v>
      </c>
      <c r="H52" s="447">
        <f t="shared" si="2"/>
        <v>80744</v>
      </c>
      <c r="I52" s="520">
        <f t="shared" si="3"/>
        <v>0.81341479759489399</v>
      </c>
    </row>
    <row r="53" spans="1:9" ht="20.100000000000001" customHeight="1">
      <c r="A53" s="1086" t="s">
        <v>2053</v>
      </c>
      <c r="B53" s="322" t="s">
        <v>2054</v>
      </c>
      <c r="C53" s="1095">
        <f>+C54+C55</f>
        <v>225573</v>
      </c>
      <c r="D53" s="1095">
        <f>+D54+D55</f>
        <v>-84585</v>
      </c>
      <c r="E53" s="447">
        <f t="shared" si="0"/>
        <v>140988</v>
      </c>
      <c r="F53" s="1095">
        <f t="shared" ref="F53:G53" si="21">+F54+F55</f>
        <v>79244</v>
      </c>
      <c r="G53" s="1095">
        <f t="shared" si="21"/>
        <v>79244</v>
      </c>
      <c r="H53" s="447">
        <f t="shared" si="2"/>
        <v>61744</v>
      </c>
      <c r="I53" s="520">
        <f t="shared" si="3"/>
        <v>0.56206201946264933</v>
      </c>
    </row>
    <row r="54" spans="1:9" ht="20.100000000000001" customHeight="1">
      <c r="A54" s="1089" t="s">
        <v>2055</v>
      </c>
      <c r="B54" s="323" t="s">
        <v>2056</v>
      </c>
      <c r="C54" s="1095">
        <v>225573</v>
      </c>
      <c r="D54" s="1095">
        <v>-84585</v>
      </c>
      <c r="E54" s="447">
        <f t="shared" si="0"/>
        <v>140988</v>
      </c>
      <c r="F54" s="1095">
        <v>79244</v>
      </c>
      <c r="G54" s="1095">
        <v>79244</v>
      </c>
      <c r="H54" s="447">
        <f t="shared" si="2"/>
        <v>61744</v>
      </c>
      <c r="I54" s="520">
        <f t="shared" si="3"/>
        <v>0.56206201946264933</v>
      </c>
    </row>
    <row r="55" spans="1:9" ht="25.5">
      <c r="A55" s="1089">
        <v>21702</v>
      </c>
      <c r="B55" s="323" t="s">
        <v>2057</v>
      </c>
      <c r="C55" s="1095"/>
      <c r="D55" s="1095"/>
      <c r="E55" s="447">
        <f t="shared" si="0"/>
        <v>0</v>
      </c>
      <c r="F55" s="1095"/>
      <c r="G55" s="1095"/>
      <c r="H55" s="447">
        <f t="shared" si="2"/>
        <v>0</v>
      </c>
      <c r="I55" s="520" t="str">
        <f t="shared" si="3"/>
        <v/>
      </c>
    </row>
    <row r="56" spans="1:9" ht="25.5">
      <c r="A56" s="1086" t="s">
        <v>2058</v>
      </c>
      <c r="B56" s="322" t="s">
        <v>2059</v>
      </c>
      <c r="C56" s="1095">
        <f>+C57</f>
        <v>0</v>
      </c>
      <c r="D56" s="1095">
        <f>+D57</f>
        <v>0</v>
      </c>
      <c r="E56" s="447">
        <f t="shared" si="0"/>
        <v>0</v>
      </c>
      <c r="F56" s="1095">
        <f t="shared" ref="F56:G56" si="22">+F57</f>
        <v>0</v>
      </c>
      <c r="G56" s="1095">
        <f t="shared" si="22"/>
        <v>0</v>
      </c>
      <c r="H56" s="447">
        <f t="shared" si="2"/>
        <v>0</v>
      </c>
      <c r="I56" s="520" t="str">
        <f t="shared" si="3"/>
        <v/>
      </c>
    </row>
    <row r="57" spans="1:9" ht="25.5">
      <c r="A57" s="1089" t="s">
        <v>2060</v>
      </c>
      <c r="B57" s="323" t="s">
        <v>2061</v>
      </c>
      <c r="C57" s="1095"/>
      <c r="D57" s="1095"/>
      <c r="E57" s="447">
        <f t="shared" si="0"/>
        <v>0</v>
      </c>
      <c r="F57" s="1095"/>
      <c r="G57" s="1095"/>
      <c r="H57" s="447">
        <f t="shared" si="2"/>
        <v>0</v>
      </c>
      <c r="I57" s="520" t="str">
        <f t="shared" si="3"/>
        <v/>
      </c>
    </row>
    <row r="58" spans="1:9" ht="20.100000000000001" customHeight="1">
      <c r="A58" s="1086" t="s">
        <v>2062</v>
      </c>
      <c r="B58" s="322" t="s">
        <v>2063</v>
      </c>
      <c r="C58" s="1095">
        <f>+C59</f>
        <v>300000</v>
      </c>
      <c r="D58" s="1095">
        <f>+D59</f>
        <v>-65332</v>
      </c>
      <c r="E58" s="447">
        <f t="shared" si="0"/>
        <v>234668</v>
      </c>
      <c r="F58" s="1095">
        <f t="shared" ref="F58:G59" si="23">+F59</f>
        <v>194126</v>
      </c>
      <c r="G58" s="1095">
        <f t="shared" si="23"/>
        <v>194126</v>
      </c>
      <c r="H58" s="447">
        <f t="shared" si="2"/>
        <v>40542</v>
      </c>
      <c r="I58" s="520">
        <f t="shared" si="3"/>
        <v>0.82723677706376664</v>
      </c>
    </row>
    <row r="59" spans="1:9" ht="20.100000000000001" customHeight="1">
      <c r="A59" s="1086" t="s">
        <v>2064</v>
      </c>
      <c r="B59" s="322" t="s">
        <v>2065</v>
      </c>
      <c r="C59" s="1095">
        <f>+C60</f>
        <v>300000</v>
      </c>
      <c r="D59" s="1095">
        <f>+D60</f>
        <v>-65332</v>
      </c>
      <c r="E59" s="447">
        <f t="shared" si="0"/>
        <v>234668</v>
      </c>
      <c r="F59" s="1095">
        <f t="shared" si="23"/>
        <v>194126</v>
      </c>
      <c r="G59" s="1095">
        <f t="shared" si="23"/>
        <v>194126</v>
      </c>
      <c r="H59" s="447">
        <f t="shared" si="2"/>
        <v>40542</v>
      </c>
      <c r="I59" s="520">
        <f t="shared" si="3"/>
        <v>0.82723677706376664</v>
      </c>
    </row>
    <row r="60" spans="1:9" ht="20.100000000000001" customHeight="1">
      <c r="A60" s="1089" t="s">
        <v>2066</v>
      </c>
      <c r="B60" s="323" t="s">
        <v>2067</v>
      </c>
      <c r="C60" s="1095">
        <v>300000</v>
      </c>
      <c r="D60" s="1095">
        <v>-65332</v>
      </c>
      <c r="E60" s="447">
        <f t="shared" si="0"/>
        <v>234668</v>
      </c>
      <c r="F60" s="1095">
        <v>194126</v>
      </c>
      <c r="G60" s="1095">
        <v>194126</v>
      </c>
      <c r="H60" s="447">
        <f t="shared" si="2"/>
        <v>40542</v>
      </c>
      <c r="I60" s="520">
        <f t="shared" si="3"/>
        <v>0.82723677706376664</v>
      </c>
    </row>
    <row r="61" spans="1:9" ht="25.5">
      <c r="A61" s="1086" t="s">
        <v>2068</v>
      </c>
      <c r="B61" s="322" t="s">
        <v>2069</v>
      </c>
      <c r="C61" s="1095">
        <f>+C62</f>
        <v>70629</v>
      </c>
      <c r="D61" s="1095">
        <f>+D62</f>
        <v>-70629</v>
      </c>
      <c r="E61" s="447">
        <f t="shared" si="0"/>
        <v>0</v>
      </c>
      <c r="F61" s="1095">
        <f t="shared" ref="F61:G62" si="24">+F62</f>
        <v>0</v>
      </c>
      <c r="G61" s="1095">
        <f t="shared" si="24"/>
        <v>0</v>
      </c>
      <c r="H61" s="447">
        <f t="shared" si="2"/>
        <v>0</v>
      </c>
      <c r="I61" s="520" t="str">
        <f t="shared" si="3"/>
        <v/>
      </c>
    </row>
    <row r="62" spans="1:9" ht="25.5">
      <c r="A62" s="1086" t="s">
        <v>2070</v>
      </c>
      <c r="B62" s="322" t="s">
        <v>2071</v>
      </c>
      <c r="C62" s="1095">
        <f>+C63</f>
        <v>70629</v>
      </c>
      <c r="D62" s="1095">
        <f>+D63</f>
        <v>-70629</v>
      </c>
      <c r="E62" s="447">
        <f t="shared" si="0"/>
        <v>0</v>
      </c>
      <c r="F62" s="1095">
        <f t="shared" si="24"/>
        <v>0</v>
      </c>
      <c r="G62" s="1095">
        <f t="shared" si="24"/>
        <v>0</v>
      </c>
      <c r="H62" s="447">
        <f t="shared" si="2"/>
        <v>0</v>
      </c>
      <c r="I62" s="520" t="str">
        <f t="shared" si="3"/>
        <v/>
      </c>
    </row>
    <row r="63" spans="1:9" ht="25.5">
      <c r="A63" s="1089" t="s">
        <v>2072</v>
      </c>
      <c r="B63" s="323" t="s">
        <v>2071</v>
      </c>
      <c r="C63" s="1095">
        <v>70629</v>
      </c>
      <c r="D63" s="1095">
        <v>-70629</v>
      </c>
      <c r="E63" s="447">
        <f t="shared" si="0"/>
        <v>0</v>
      </c>
      <c r="F63" s="1095"/>
      <c r="G63" s="1095"/>
      <c r="H63" s="447">
        <f t="shared" si="2"/>
        <v>0</v>
      </c>
      <c r="I63" s="520" t="str">
        <f t="shared" si="3"/>
        <v/>
      </c>
    </row>
    <row r="64" spans="1:9" ht="25.5">
      <c r="A64" s="1086" t="s">
        <v>2073</v>
      </c>
      <c r="B64" s="322" t="s">
        <v>2074</v>
      </c>
      <c r="C64" s="1095">
        <f>+C65+C67+C69+C71+C73+C75</f>
        <v>184983</v>
      </c>
      <c r="D64" s="1095">
        <f>+D65+D67+D69+D71+D73+D75</f>
        <v>-178572</v>
      </c>
      <c r="E64" s="447">
        <f t="shared" si="0"/>
        <v>6411</v>
      </c>
      <c r="F64" s="1095">
        <f t="shared" ref="F64:G64" si="25">+F65+F67+F69+F71+F73+F75</f>
        <v>5014</v>
      </c>
      <c r="G64" s="1095">
        <f t="shared" si="25"/>
        <v>5014</v>
      </c>
      <c r="H64" s="447">
        <f t="shared" si="2"/>
        <v>1397</v>
      </c>
      <c r="I64" s="520">
        <f t="shared" si="3"/>
        <v>0.78209327717984711</v>
      </c>
    </row>
    <row r="65" spans="1:9" ht="20.100000000000001" customHeight="1">
      <c r="A65" s="1086" t="s">
        <v>2075</v>
      </c>
      <c r="B65" s="322" t="s">
        <v>2076</v>
      </c>
      <c r="C65" s="1095">
        <f>+C66</f>
        <v>27755</v>
      </c>
      <c r="D65" s="1095">
        <f>+D66</f>
        <v>-26933</v>
      </c>
      <c r="E65" s="447">
        <f t="shared" si="0"/>
        <v>822</v>
      </c>
      <c r="F65" s="1095">
        <f t="shared" ref="F65:G65" si="26">+F66</f>
        <v>822</v>
      </c>
      <c r="G65" s="1095">
        <f t="shared" si="26"/>
        <v>822</v>
      </c>
      <c r="H65" s="447">
        <f t="shared" si="2"/>
        <v>0</v>
      </c>
      <c r="I65" s="520">
        <f t="shared" si="3"/>
        <v>1</v>
      </c>
    </row>
    <row r="66" spans="1:9" ht="20.100000000000001" customHeight="1">
      <c r="A66" s="1089" t="s">
        <v>2077</v>
      </c>
      <c r="B66" s="323" t="s">
        <v>2076</v>
      </c>
      <c r="C66" s="1095">
        <v>27755</v>
      </c>
      <c r="D66" s="1095">
        <v>-26933</v>
      </c>
      <c r="E66" s="447">
        <f t="shared" si="0"/>
        <v>822</v>
      </c>
      <c r="F66" s="1095">
        <v>822</v>
      </c>
      <c r="G66" s="1095">
        <v>822</v>
      </c>
      <c r="H66" s="447">
        <f t="shared" si="2"/>
        <v>0</v>
      </c>
      <c r="I66" s="520">
        <f t="shared" si="3"/>
        <v>1</v>
      </c>
    </row>
    <row r="67" spans="1:9" ht="20.100000000000001" customHeight="1">
      <c r="A67" s="1086" t="s">
        <v>2078</v>
      </c>
      <c r="B67" s="322" t="s">
        <v>2079</v>
      </c>
      <c r="C67" s="1095">
        <f>+C68</f>
        <v>6529</v>
      </c>
      <c r="D67" s="1095">
        <f>+D68</f>
        <v>-6529</v>
      </c>
      <c r="E67" s="447">
        <f t="shared" si="0"/>
        <v>0</v>
      </c>
      <c r="F67" s="1095">
        <f t="shared" ref="F67:G67" si="27">+F68</f>
        <v>0</v>
      </c>
      <c r="G67" s="1095">
        <f t="shared" si="27"/>
        <v>0</v>
      </c>
      <c r="H67" s="447">
        <f t="shared" si="2"/>
        <v>0</v>
      </c>
      <c r="I67" s="520" t="str">
        <f t="shared" si="3"/>
        <v/>
      </c>
    </row>
    <row r="68" spans="1:9" ht="20.100000000000001" customHeight="1">
      <c r="A68" s="1089" t="s">
        <v>2080</v>
      </c>
      <c r="B68" s="323" t="s">
        <v>2079</v>
      </c>
      <c r="C68" s="1095">
        <v>6529</v>
      </c>
      <c r="D68" s="1095">
        <v>-6529</v>
      </c>
      <c r="E68" s="447">
        <f t="shared" si="0"/>
        <v>0</v>
      </c>
      <c r="F68" s="1095"/>
      <c r="G68" s="1095"/>
      <c r="H68" s="447">
        <f t="shared" si="2"/>
        <v>0</v>
      </c>
      <c r="I68" s="520" t="str">
        <f t="shared" si="3"/>
        <v/>
      </c>
    </row>
    <row r="69" spans="1:9" ht="20.100000000000001" customHeight="1">
      <c r="A69" s="1086" t="s">
        <v>2081</v>
      </c>
      <c r="B69" s="322" t="s">
        <v>2082</v>
      </c>
      <c r="C69" s="1095">
        <f>+C70</f>
        <v>23050</v>
      </c>
      <c r="D69" s="1095">
        <f>+D70</f>
        <v>-18609</v>
      </c>
      <c r="E69" s="447">
        <f t="shared" si="0"/>
        <v>4441</v>
      </c>
      <c r="F69" s="1095">
        <f t="shared" ref="F69:G69" si="28">+F70</f>
        <v>4192</v>
      </c>
      <c r="G69" s="1095">
        <f t="shared" si="28"/>
        <v>4192</v>
      </c>
      <c r="H69" s="447">
        <f t="shared" si="2"/>
        <v>249</v>
      </c>
      <c r="I69" s="520">
        <f t="shared" si="3"/>
        <v>0.94393154694888537</v>
      </c>
    </row>
    <row r="70" spans="1:9" ht="20.100000000000001" customHeight="1">
      <c r="A70" s="1089" t="s">
        <v>2083</v>
      </c>
      <c r="B70" s="323" t="s">
        <v>2082</v>
      </c>
      <c r="C70" s="1095">
        <v>23050</v>
      </c>
      <c r="D70" s="1095">
        <v>-18609</v>
      </c>
      <c r="E70" s="447">
        <f t="shared" si="0"/>
        <v>4441</v>
      </c>
      <c r="F70" s="1095">
        <v>4192</v>
      </c>
      <c r="G70" s="1095">
        <v>4192</v>
      </c>
      <c r="H70" s="447">
        <f t="shared" si="2"/>
        <v>249</v>
      </c>
      <c r="I70" s="520">
        <f t="shared" si="3"/>
        <v>0.94393154694888537</v>
      </c>
    </row>
    <row r="71" spans="1:9" ht="20.100000000000001" customHeight="1">
      <c r="A71" s="1086">
        <v>24700</v>
      </c>
      <c r="B71" s="322" t="s">
        <v>2084</v>
      </c>
      <c r="C71" s="1095">
        <f>+C72</f>
        <v>16583</v>
      </c>
      <c r="D71" s="1095">
        <f>+D72</f>
        <v>-16583</v>
      </c>
      <c r="E71" s="447">
        <f t="shared" si="0"/>
        <v>0</v>
      </c>
      <c r="F71" s="1095">
        <f t="shared" ref="F71:G71" si="29">+F72</f>
        <v>0</v>
      </c>
      <c r="G71" s="1095">
        <f t="shared" si="29"/>
        <v>0</v>
      </c>
      <c r="H71" s="447">
        <f t="shared" si="2"/>
        <v>0</v>
      </c>
      <c r="I71" s="520" t="str">
        <f t="shared" si="3"/>
        <v/>
      </c>
    </row>
    <row r="72" spans="1:9" ht="20.100000000000001" customHeight="1">
      <c r="A72" s="1087">
        <v>24701</v>
      </c>
      <c r="B72" s="323" t="s">
        <v>2084</v>
      </c>
      <c r="C72" s="1095">
        <v>16583</v>
      </c>
      <c r="D72" s="1095">
        <v>-16583</v>
      </c>
      <c r="E72" s="447">
        <f t="shared" si="0"/>
        <v>0</v>
      </c>
      <c r="F72" s="1095"/>
      <c r="G72" s="1095"/>
      <c r="H72" s="447">
        <f t="shared" si="2"/>
        <v>0</v>
      </c>
      <c r="I72" s="520" t="str">
        <f t="shared" si="3"/>
        <v/>
      </c>
    </row>
    <row r="73" spans="1:9" ht="20.100000000000001" customHeight="1">
      <c r="A73" s="1086" t="s">
        <v>2085</v>
      </c>
      <c r="B73" s="322" t="s">
        <v>2086</v>
      </c>
      <c r="C73" s="1095">
        <f>+C74</f>
        <v>70901</v>
      </c>
      <c r="D73" s="1095">
        <f>+D74</f>
        <v>-70901</v>
      </c>
      <c r="E73" s="447">
        <f t="shared" si="0"/>
        <v>0</v>
      </c>
      <c r="F73" s="1095">
        <f t="shared" ref="F73:G73" si="30">+F74</f>
        <v>0</v>
      </c>
      <c r="G73" s="1095">
        <f t="shared" si="30"/>
        <v>0</v>
      </c>
      <c r="H73" s="447">
        <f t="shared" si="2"/>
        <v>0</v>
      </c>
      <c r="I73" s="520" t="str">
        <f t="shared" si="3"/>
        <v/>
      </c>
    </row>
    <row r="74" spans="1:9" ht="20.100000000000001" customHeight="1">
      <c r="A74" s="1090" t="s">
        <v>2087</v>
      </c>
      <c r="B74" s="323" t="s">
        <v>2086</v>
      </c>
      <c r="C74" s="1095">
        <v>70901</v>
      </c>
      <c r="D74" s="1095">
        <v>-70901</v>
      </c>
      <c r="E74" s="447">
        <f t="shared" ref="E74:E137" si="31">C74+D74</f>
        <v>0</v>
      </c>
      <c r="F74" s="1095"/>
      <c r="G74" s="1095"/>
      <c r="H74" s="447">
        <f t="shared" ref="H74:H137" si="32">E74-F74</f>
        <v>0</v>
      </c>
      <c r="I74" s="520" t="str">
        <f t="shared" ref="I74:I137" si="33">IF(E74=0,"",F74/E74)</f>
        <v/>
      </c>
    </row>
    <row r="75" spans="1:9" ht="25.5">
      <c r="A75" s="1086" t="s">
        <v>2088</v>
      </c>
      <c r="B75" s="322" t="s">
        <v>2089</v>
      </c>
      <c r="C75" s="1095">
        <f>+C76</f>
        <v>40165</v>
      </c>
      <c r="D75" s="1095">
        <f>+D76</f>
        <v>-39017</v>
      </c>
      <c r="E75" s="447">
        <f t="shared" si="31"/>
        <v>1148</v>
      </c>
      <c r="F75" s="1095">
        <f t="shared" ref="F75:G75" si="34">+F76</f>
        <v>0</v>
      </c>
      <c r="G75" s="1095">
        <f t="shared" si="34"/>
        <v>0</v>
      </c>
      <c r="H75" s="447">
        <f t="shared" si="32"/>
        <v>1148</v>
      </c>
      <c r="I75" s="520">
        <f t="shared" si="33"/>
        <v>0</v>
      </c>
    </row>
    <row r="76" spans="1:9" ht="25.5">
      <c r="A76" s="1089" t="s">
        <v>2090</v>
      </c>
      <c r="B76" s="323" t="s">
        <v>2089</v>
      </c>
      <c r="C76" s="1095">
        <v>40165</v>
      </c>
      <c r="D76" s="1095">
        <v>-39017</v>
      </c>
      <c r="E76" s="447">
        <f t="shared" si="31"/>
        <v>1148</v>
      </c>
      <c r="F76" s="1095"/>
      <c r="G76" s="1095"/>
      <c r="H76" s="447">
        <f t="shared" si="32"/>
        <v>1148</v>
      </c>
      <c r="I76" s="520">
        <f t="shared" si="33"/>
        <v>0</v>
      </c>
    </row>
    <row r="77" spans="1:9" ht="25.5">
      <c r="A77" s="1086" t="s">
        <v>2091</v>
      </c>
      <c r="B77" s="322" t="s">
        <v>2092</v>
      </c>
      <c r="C77" s="1095">
        <f>+C78+C80</f>
        <v>119839</v>
      </c>
      <c r="D77" s="1095">
        <f>+D78+D80</f>
        <v>-84857</v>
      </c>
      <c r="E77" s="447">
        <f t="shared" si="31"/>
        <v>34982</v>
      </c>
      <c r="F77" s="1095">
        <f t="shared" ref="F77:G77" si="35">+F78+F80</f>
        <v>26862</v>
      </c>
      <c r="G77" s="1095">
        <f t="shared" si="35"/>
        <v>26862</v>
      </c>
      <c r="H77" s="447">
        <f t="shared" si="32"/>
        <v>8120</v>
      </c>
      <c r="I77" s="520">
        <f t="shared" si="33"/>
        <v>0.7678806243210794</v>
      </c>
    </row>
    <row r="78" spans="1:9" ht="20.100000000000001" customHeight="1">
      <c r="A78" s="1086" t="s">
        <v>2093</v>
      </c>
      <c r="B78" s="322" t="s">
        <v>2094</v>
      </c>
      <c r="C78" s="1095">
        <f>+C79</f>
        <v>119839</v>
      </c>
      <c r="D78" s="1095">
        <f>+D79</f>
        <v>-84857</v>
      </c>
      <c r="E78" s="447">
        <f t="shared" si="31"/>
        <v>34982</v>
      </c>
      <c r="F78" s="1095">
        <f t="shared" ref="F78:G78" si="36">+F79</f>
        <v>26862</v>
      </c>
      <c r="G78" s="1095">
        <f t="shared" si="36"/>
        <v>26862</v>
      </c>
      <c r="H78" s="447">
        <f t="shared" si="32"/>
        <v>8120</v>
      </c>
      <c r="I78" s="520">
        <f t="shared" si="33"/>
        <v>0.7678806243210794</v>
      </c>
    </row>
    <row r="79" spans="1:9" ht="20.100000000000001" customHeight="1">
      <c r="A79" s="1089" t="s">
        <v>2095</v>
      </c>
      <c r="B79" s="323" t="s">
        <v>2094</v>
      </c>
      <c r="C79" s="1095">
        <v>119839</v>
      </c>
      <c r="D79" s="1095">
        <v>-84857</v>
      </c>
      <c r="E79" s="447">
        <f t="shared" si="31"/>
        <v>34982</v>
      </c>
      <c r="F79" s="1095">
        <v>26862</v>
      </c>
      <c r="G79" s="1095">
        <v>26862</v>
      </c>
      <c r="H79" s="447">
        <f t="shared" si="32"/>
        <v>8120</v>
      </c>
      <c r="I79" s="520">
        <f t="shared" si="33"/>
        <v>0.7678806243210794</v>
      </c>
    </row>
    <row r="80" spans="1:9" ht="25.5">
      <c r="A80" s="1086">
        <v>25400</v>
      </c>
      <c r="B80" s="322" t="s">
        <v>2096</v>
      </c>
      <c r="C80" s="1095">
        <f>+C81</f>
        <v>0</v>
      </c>
      <c r="D80" s="1095">
        <f>+D81</f>
        <v>0</v>
      </c>
      <c r="E80" s="447">
        <f t="shared" si="31"/>
        <v>0</v>
      </c>
      <c r="F80" s="1095">
        <f t="shared" ref="F80:G80" si="37">+F81</f>
        <v>0</v>
      </c>
      <c r="G80" s="1095">
        <f t="shared" si="37"/>
        <v>0</v>
      </c>
      <c r="H80" s="447">
        <f t="shared" si="32"/>
        <v>0</v>
      </c>
      <c r="I80" s="520" t="str">
        <f t="shared" si="33"/>
        <v/>
      </c>
    </row>
    <row r="81" spans="1:9" ht="25.5">
      <c r="A81" s="1089">
        <v>25401</v>
      </c>
      <c r="B81" s="323" t="s">
        <v>2096</v>
      </c>
      <c r="C81" s="1095"/>
      <c r="D81" s="1095"/>
      <c r="E81" s="447">
        <f t="shared" si="31"/>
        <v>0</v>
      </c>
      <c r="F81" s="1095"/>
      <c r="G81" s="1095"/>
      <c r="H81" s="447">
        <f t="shared" si="32"/>
        <v>0</v>
      </c>
      <c r="I81" s="520" t="str">
        <f t="shared" si="33"/>
        <v/>
      </c>
    </row>
    <row r="82" spans="1:9" ht="20.100000000000001" customHeight="1">
      <c r="A82" s="1086" t="s">
        <v>2097</v>
      </c>
      <c r="B82" s="322" t="s">
        <v>2098</v>
      </c>
      <c r="C82" s="1095">
        <f>+C83</f>
        <v>2139665</v>
      </c>
      <c r="D82" s="1095">
        <f>+D83</f>
        <v>-1531335</v>
      </c>
      <c r="E82" s="447">
        <f t="shared" si="31"/>
        <v>608330</v>
      </c>
      <c r="F82" s="1095">
        <f t="shared" ref="F82:G83" si="38">+F83</f>
        <v>326788</v>
      </c>
      <c r="G82" s="1095">
        <f t="shared" si="38"/>
        <v>326788</v>
      </c>
      <c r="H82" s="447">
        <f t="shared" si="32"/>
        <v>281542</v>
      </c>
      <c r="I82" s="520">
        <f t="shared" si="33"/>
        <v>0.53718869692436666</v>
      </c>
    </row>
    <row r="83" spans="1:9" ht="20.100000000000001" customHeight="1">
      <c r="A83" s="1086" t="s">
        <v>2099</v>
      </c>
      <c r="B83" s="322" t="s">
        <v>2098</v>
      </c>
      <c r="C83" s="1095">
        <f>+C84</f>
        <v>2139665</v>
      </c>
      <c r="D83" s="1095">
        <f>+D84</f>
        <v>-1531335</v>
      </c>
      <c r="E83" s="447">
        <f t="shared" si="31"/>
        <v>608330</v>
      </c>
      <c r="F83" s="1095">
        <f t="shared" si="38"/>
        <v>326788</v>
      </c>
      <c r="G83" s="1095">
        <f t="shared" si="38"/>
        <v>326788</v>
      </c>
      <c r="H83" s="447">
        <f t="shared" si="32"/>
        <v>281542</v>
      </c>
      <c r="I83" s="520">
        <f t="shared" si="33"/>
        <v>0.53718869692436666</v>
      </c>
    </row>
    <row r="84" spans="1:9" ht="20.100000000000001" customHeight="1">
      <c r="A84" s="1089" t="s">
        <v>2100</v>
      </c>
      <c r="B84" s="323" t="s">
        <v>2101</v>
      </c>
      <c r="C84" s="1095">
        <v>2139665</v>
      </c>
      <c r="D84" s="1095">
        <v>-1531335</v>
      </c>
      <c r="E84" s="447">
        <f t="shared" si="31"/>
        <v>608330</v>
      </c>
      <c r="F84" s="1095">
        <v>326788</v>
      </c>
      <c r="G84" s="1095">
        <v>326788</v>
      </c>
      <c r="H84" s="447">
        <f t="shared" si="32"/>
        <v>281542</v>
      </c>
      <c r="I84" s="520">
        <f t="shared" si="33"/>
        <v>0.53718869692436666</v>
      </c>
    </row>
    <row r="85" spans="1:9" ht="25.5">
      <c r="A85" s="1086" t="s">
        <v>2102</v>
      </c>
      <c r="B85" s="322" t="s">
        <v>2103</v>
      </c>
      <c r="C85" s="1095">
        <f>+C86+C88+C90</f>
        <v>278457</v>
      </c>
      <c r="D85" s="1095">
        <f>+D86+D88+D90</f>
        <v>-208519</v>
      </c>
      <c r="E85" s="447">
        <f t="shared" si="31"/>
        <v>69938</v>
      </c>
      <c r="F85" s="1095">
        <f t="shared" ref="F85:G85" si="39">+F86+F88+F90</f>
        <v>52014</v>
      </c>
      <c r="G85" s="1095">
        <f t="shared" si="39"/>
        <v>52014</v>
      </c>
      <c r="H85" s="447">
        <f t="shared" si="32"/>
        <v>17924</v>
      </c>
      <c r="I85" s="520">
        <f t="shared" si="33"/>
        <v>0.74371586262117872</v>
      </c>
    </row>
    <row r="86" spans="1:9" ht="20.100000000000001" customHeight="1">
      <c r="A86" s="1086" t="s">
        <v>2104</v>
      </c>
      <c r="B86" s="322" t="s">
        <v>2105</v>
      </c>
      <c r="C86" s="1095">
        <f>+C87</f>
        <v>52149</v>
      </c>
      <c r="D86" s="1095">
        <f>+D87</f>
        <v>14759</v>
      </c>
      <c r="E86" s="447">
        <f t="shared" si="31"/>
        <v>66908</v>
      </c>
      <c r="F86" s="1095">
        <f>+F87</f>
        <v>52014</v>
      </c>
      <c r="G86" s="1095">
        <f>+G87</f>
        <v>52014</v>
      </c>
      <c r="H86" s="447">
        <f t="shared" si="32"/>
        <v>14894</v>
      </c>
      <c r="I86" s="520">
        <f t="shared" si="33"/>
        <v>0.77739582710587674</v>
      </c>
    </row>
    <row r="87" spans="1:9" ht="20.100000000000001" customHeight="1">
      <c r="A87" s="1089" t="s">
        <v>2106</v>
      </c>
      <c r="B87" s="323" t="s">
        <v>2107</v>
      </c>
      <c r="C87" s="1095">
        <v>52149</v>
      </c>
      <c r="D87" s="1095">
        <v>14759</v>
      </c>
      <c r="E87" s="447">
        <f t="shared" si="31"/>
        <v>66908</v>
      </c>
      <c r="F87" s="1095">
        <v>52014</v>
      </c>
      <c r="G87" s="1095">
        <v>52014</v>
      </c>
      <c r="H87" s="447">
        <f t="shared" si="32"/>
        <v>14894</v>
      </c>
      <c r="I87" s="520">
        <f t="shared" si="33"/>
        <v>0.77739582710587674</v>
      </c>
    </row>
    <row r="88" spans="1:9" ht="20.100000000000001" customHeight="1">
      <c r="A88" s="1086" t="s">
        <v>2108</v>
      </c>
      <c r="B88" s="322" t="s">
        <v>2109</v>
      </c>
      <c r="C88" s="1095">
        <f>+C89</f>
        <v>191611</v>
      </c>
      <c r="D88" s="1095">
        <f>+D89</f>
        <v>-188581</v>
      </c>
      <c r="E88" s="447">
        <f t="shared" si="31"/>
        <v>3030</v>
      </c>
      <c r="F88" s="1095">
        <f t="shared" ref="F88:G88" si="40">+F89</f>
        <v>0</v>
      </c>
      <c r="G88" s="1095">
        <f t="shared" si="40"/>
        <v>0</v>
      </c>
      <c r="H88" s="447">
        <f t="shared" si="32"/>
        <v>3030</v>
      </c>
      <c r="I88" s="520">
        <f t="shared" si="33"/>
        <v>0</v>
      </c>
    </row>
    <row r="89" spans="1:9" ht="20.100000000000001" customHeight="1">
      <c r="A89" s="1089" t="s">
        <v>2110</v>
      </c>
      <c r="B89" s="323" t="s">
        <v>2109</v>
      </c>
      <c r="C89" s="1095">
        <v>191611</v>
      </c>
      <c r="D89" s="1095">
        <v>-188581</v>
      </c>
      <c r="E89" s="447">
        <f t="shared" si="31"/>
        <v>3030</v>
      </c>
      <c r="F89" s="1095"/>
      <c r="G89" s="1095"/>
      <c r="H89" s="447">
        <f t="shared" si="32"/>
        <v>3030</v>
      </c>
      <c r="I89" s="520">
        <f t="shared" si="33"/>
        <v>0</v>
      </c>
    </row>
    <row r="90" spans="1:9" ht="25.5">
      <c r="A90" s="1086" t="s">
        <v>2111</v>
      </c>
      <c r="B90" s="322" t="s">
        <v>2112</v>
      </c>
      <c r="C90" s="1095">
        <f>+C91</f>
        <v>34697</v>
      </c>
      <c r="D90" s="1095">
        <f>+D91</f>
        <v>-34697</v>
      </c>
      <c r="E90" s="447">
        <f t="shared" si="31"/>
        <v>0</v>
      </c>
      <c r="F90" s="1095">
        <f t="shared" ref="F90:G90" si="41">+F91</f>
        <v>0</v>
      </c>
      <c r="G90" s="1095">
        <f t="shared" si="41"/>
        <v>0</v>
      </c>
      <c r="H90" s="447">
        <f t="shared" si="32"/>
        <v>0</v>
      </c>
      <c r="I90" s="520" t="str">
        <f t="shared" si="33"/>
        <v/>
      </c>
    </row>
    <row r="91" spans="1:9" ht="25.5">
      <c r="A91" s="1089" t="s">
        <v>2113</v>
      </c>
      <c r="B91" s="323" t="s">
        <v>2114</v>
      </c>
      <c r="C91" s="1095">
        <v>34697</v>
      </c>
      <c r="D91" s="1095">
        <v>-34697</v>
      </c>
      <c r="E91" s="447">
        <f t="shared" si="31"/>
        <v>0</v>
      </c>
      <c r="F91" s="1095"/>
      <c r="G91" s="1095"/>
      <c r="H91" s="447">
        <f t="shared" si="32"/>
        <v>0</v>
      </c>
      <c r="I91" s="520" t="str">
        <f t="shared" si="33"/>
        <v/>
      </c>
    </row>
    <row r="92" spans="1:9" ht="25.5">
      <c r="A92" s="1086" t="s">
        <v>2115</v>
      </c>
      <c r="B92" s="322" t="s">
        <v>2116</v>
      </c>
      <c r="C92" s="1095">
        <f>+C93+C95+C97+C99</f>
        <v>291450</v>
      </c>
      <c r="D92" s="1095">
        <f>+D93+D95+D97+D99+D101</f>
        <v>-106779</v>
      </c>
      <c r="E92" s="447">
        <f t="shared" si="31"/>
        <v>184671</v>
      </c>
      <c r="F92" s="1095">
        <f>+F93+F95+F97+F99+F101</f>
        <v>155095</v>
      </c>
      <c r="G92" s="1095">
        <f>+G93+G95+G97+G99+G101</f>
        <v>155095</v>
      </c>
      <c r="H92" s="447">
        <f t="shared" si="32"/>
        <v>29576</v>
      </c>
      <c r="I92" s="520">
        <f t="shared" si="33"/>
        <v>0.83984491338650902</v>
      </c>
    </row>
    <row r="93" spans="1:9" ht="20.100000000000001" customHeight="1">
      <c r="A93" s="1086" t="s">
        <v>2117</v>
      </c>
      <c r="B93" s="322" t="s">
        <v>2118</v>
      </c>
      <c r="C93" s="1095">
        <f>+C94</f>
        <v>26816</v>
      </c>
      <c r="D93" s="1095">
        <f>+D94</f>
        <v>48144</v>
      </c>
      <c r="E93" s="447">
        <f t="shared" si="31"/>
        <v>74960</v>
      </c>
      <c r="F93" s="1095">
        <f t="shared" ref="F93:G93" si="42">+F94</f>
        <v>73962</v>
      </c>
      <c r="G93" s="1095">
        <f t="shared" si="42"/>
        <v>73962</v>
      </c>
      <c r="H93" s="447">
        <f t="shared" si="32"/>
        <v>998</v>
      </c>
      <c r="I93" s="520">
        <f t="shared" si="33"/>
        <v>0.98668623265741728</v>
      </c>
    </row>
    <row r="94" spans="1:9" ht="20.100000000000001" customHeight="1">
      <c r="A94" s="1089" t="s">
        <v>2119</v>
      </c>
      <c r="B94" s="323" t="s">
        <v>2118</v>
      </c>
      <c r="C94" s="1095">
        <v>26816</v>
      </c>
      <c r="D94" s="1095">
        <v>48144</v>
      </c>
      <c r="E94" s="447">
        <f t="shared" si="31"/>
        <v>74960</v>
      </c>
      <c r="F94" s="1095">
        <v>73962</v>
      </c>
      <c r="G94" s="1095">
        <v>73962</v>
      </c>
      <c r="H94" s="447">
        <f t="shared" si="32"/>
        <v>998</v>
      </c>
      <c r="I94" s="520">
        <f t="shared" si="33"/>
        <v>0.98668623265741728</v>
      </c>
    </row>
    <row r="95" spans="1:9" ht="25.5">
      <c r="A95" s="1086" t="s">
        <v>2120</v>
      </c>
      <c r="B95" s="322" t="s">
        <v>2121</v>
      </c>
      <c r="C95" s="1095">
        <f>+C96</f>
        <v>27090</v>
      </c>
      <c r="D95" s="1095">
        <f>+D96</f>
        <v>-25291</v>
      </c>
      <c r="E95" s="447">
        <f t="shared" si="31"/>
        <v>1799</v>
      </c>
      <c r="F95" s="1095">
        <f t="shared" ref="F95:G95" si="43">+F96</f>
        <v>0</v>
      </c>
      <c r="G95" s="1095">
        <f t="shared" si="43"/>
        <v>0</v>
      </c>
      <c r="H95" s="447">
        <f t="shared" si="32"/>
        <v>1799</v>
      </c>
      <c r="I95" s="520">
        <f t="shared" si="33"/>
        <v>0</v>
      </c>
    </row>
    <row r="96" spans="1:9" ht="25.5">
      <c r="A96" s="1089" t="s">
        <v>2122</v>
      </c>
      <c r="B96" s="323" t="s">
        <v>2121</v>
      </c>
      <c r="C96" s="1095">
        <v>27090</v>
      </c>
      <c r="D96" s="1095">
        <v>-25291</v>
      </c>
      <c r="E96" s="447">
        <f t="shared" si="31"/>
        <v>1799</v>
      </c>
      <c r="F96" s="1095"/>
      <c r="G96" s="1095"/>
      <c r="H96" s="447">
        <f t="shared" si="32"/>
        <v>1799</v>
      </c>
      <c r="I96" s="520">
        <f t="shared" si="33"/>
        <v>0</v>
      </c>
    </row>
    <row r="97" spans="1:9" ht="25.5">
      <c r="A97" s="1086" t="s">
        <v>2123</v>
      </c>
      <c r="B97" s="322" t="s">
        <v>2124</v>
      </c>
      <c r="C97" s="1095">
        <f>+C98</f>
        <v>110578</v>
      </c>
      <c r="D97" s="1095">
        <f>+D98</f>
        <v>-109018</v>
      </c>
      <c r="E97" s="447">
        <f t="shared" si="31"/>
        <v>1560</v>
      </c>
      <c r="F97" s="1095">
        <f t="shared" ref="F97:G97" si="44">+F98</f>
        <v>780</v>
      </c>
      <c r="G97" s="1095">
        <f t="shared" si="44"/>
        <v>780</v>
      </c>
      <c r="H97" s="447">
        <f t="shared" si="32"/>
        <v>780</v>
      </c>
      <c r="I97" s="520">
        <f t="shared" si="33"/>
        <v>0.5</v>
      </c>
    </row>
    <row r="98" spans="1:9" ht="38.25">
      <c r="A98" s="1089" t="s">
        <v>2125</v>
      </c>
      <c r="B98" s="323" t="s">
        <v>2126</v>
      </c>
      <c r="C98" s="1095">
        <v>110578</v>
      </c>
      <c r="D98" s="1095">
        <v>-109018</v>
      </c>
      <c r="E98" s="447">
        <f t="shared" si="31"/>
        <v>1560</v>
      </c>
      <c r="F98" s="1095">
        <v>780</v>
      </c>
      <c r="G98" s="1095">
        <v>780</v>
      </c>
      <c r="H98" s="447">
        <f t="shared" si="32"/>
        <v>780</v>
      </c>
      <c r="I98" s="520">
        <f t="shared" si="33"/>
        <v>0.5</v>
      </c>
    </row>
    <row r="99" spans="1:9" ht="25.5">
      <c r="A99" s="1086" t="s">
        <v>2127</v>
      </c>
      <c r="B99" s="322" t="s">
        <v>2128</v>
      </c>
      <c r="C99" s="1095">
        <f>+C100</f>
        <v>126966</v>
      </c>
      <c r="D99" s="1095">
        <f>+D100</f>
        <v>-27829</v>
      </c>
      <c r="E99" s="447">
        <f t="shared" si="31"/>
        <v>99137</v>
      </c>
      <c r="F99" s="1095">
        <f t="shared" ref="F99:G99" si="45">+F100</f>
        <v>73138</v>
      </c>
      <c r="G99" s="1095">
        <f t="shared" si="45"/>
        <v>73138</v>
      </c>
      <c r="H99" s="447">
        <f t="shared" si="32"/>
        <v>25999</v>
      </c>
      <c r="I99" s="520">
        <f t="shared" si="33"/>
        <v>0.73774675449125959</v>
      </c>
    </row>
    <row r="100" spans="1:9" ht="25.5">
      <c r="A100" s="1089" t="s">
        <v>2129</v>
      </c>
      <c r="B100" s="323" t="s">
        <v>2128</v>
      </c>
      <c r="C100" s="1095">
        <v>126966</v>
      </c>
      <c r="D100" s="1095">
        <v>-27829</v>
      </c>
      <c r="E100" s="447">
        <f t="shared" si="31"/>
        <v>99137</v>
      </c>
      <c r="F100" s="1095">
        <v>73138</v>
      </c>
      <c r="G100" s="1095">
        <v>73138</v>
      </c>
      <c r="H100" s="447">
        <f t="shared" si="32"/>
        <v>25999</v>
      </c>
      <c r="I100" s="520">
        <f t="shared" si="33"/>
        <v>0.73774675449125959</v>
      </c>
    </row>
    <row r="101" spans="1:9" ht="25.5">
      <c r="A101" s="1086">
        <v>29900</v>
      </c>
      <c r="B101" s="322" t="s">
        <v>2130</v>
      </c>
      <c r="C101" s="1095">
        <f>+C102</f>
        <v>0</v>
      </c>
      <c r="D101" s="1095">
        <f>+D102</f>
        <v>7215</v>
      </c>
      <c r="E101" s="447">
        <f t="shared" si="31"/>
        <v>7215</v>
      </c>
      <c r="F101" s="1095">
        <f>+F102</f>
        <v>7215</v>
      </c>
      <c r="G101" s="1095">
        <f>+G102</f>
        <v>7215</v>
      </c>
      <c r="H101" s="447">
        <f t="shared" si="32"/>
        <v>0</v>
      </c>
      <c r="I101" s="520">
        <f t="shared" si="33"/>
        <v>1</v>
      </c>
    </row>
    <row r="102" spans="1:9" ht="25.5">
      <c r="A102" s="1089">
        <v>29901</v>
      </c>
      <c r="B102" s="323" t="s">
        <v>2130</v>
      </c>
      <c r="C102" s="1095"/>
      <c r="D102" s="1095">
        <v>7215</v>
      </c>
      <c r="E102" s="447">
        <f t="shared" si="31"/>
        <v>7215</v>
      </c>
      <c r="F102" s="1095">
        <v>7215</v>
      </c>
      <c r="G102" s="1095">
        <v>7215</v>
      </c>
      <c r="H102" s="447">
        <f t="shared" si="32"/>
        <v>0</v>
      </c>
      <c r="I102" s="520">
        <f t="shared" si="33"/>
        <v>1</v>
      </c>
    </row>
    <row r="103" spans="1:9" ht="20.100000000000001" customHeight="1">
      <c r="A103" s="321" t="s">
        <v>2131</v>
      </c>
      <c r="B103" s="322" t="s">
        <v>2132</v>
      </c>
      <c r="C103" s="1095">
        <f>+C104+C109+C119+C140+C149+C167+C174+C186+C191</f>
        <v>6933098</v>
      </c>
      <c r="D103" s="1095">
        <f>+D104+D109+D119+D140+D149+D167+D174+D186+D191</f>
        <v>99693</v>
      </c>
      <c r="E103" s="447">
        <f t="shared" si="31"/>
        <v>7032791</v>
      </c>
      <c r="F103" s="1095">
        <f>+F104+F109+F119+F140+F149+F167+F174+F186+F191</f>
        <v>5718480</v>
      </c>
      <c r="G103" s="1095">
        <f>+G104+G109+G119+G140+G149+G167+G174+G186+G191</f>
        <v>5481675</v>
      </c>
      <c r="H103" s="447">
        <f t="shared" si="32"/>
        <v>1314311</v>
      </c>
      <c r="I103" s="520">
        <f t="shared" si="33"/>
        <v>0.81311672705757931</v>
      </c>
    </row>
    <row r="104" spans="1:9" ht="20.100000000000001" customHeight="1">
      <c r="A104" s="1086" t="s">
        <v>2133</v>
      </c>
      <c r="B104" s="322" t="s">
        <v>2134</v>
      </c>
      <c r="C104" s="1095">
        <f>+C105+C107</f>
        <v>726717</v>
      </c>
      <c r="D104" s="1095">
        <f>+D105+D107</f>
        <v>10541</v>
      </c>
      <c r="E104" s="447">
        <f t="shared" si="31"/>
        <v>737258</v>
      </c>
      <c r="F104" s="1095">
        <f t="shared" ref="F104:G104" si="46">+F105+F107</f>
        <v>473794</v>
      </c>
      <c r="G104" s="1095">
        <f t="shared" si="46"/>
        <v>473794</v>
      </c>
      <c r="H104" s="447">
        <f t="shared" si="32"/>
        <v>263464</v>
      </c>
      <c r="I104" s="520">
        <f t="shared" si="33"/>
        <v>0.64264341655160062</v>
      </c>
    </row>
    <row r="105" spans="1:9" ht="20.100000000000001" customHeight="1">
      <c r="A105" s="1086" t="s">
        <v>2135</v>
      </c>
      <c r="B105" s="322" t="s">
        <v>2136</v>
      </c>
      <c r="C105" s="1095">
        <f>+C106</f>
        <v>29368</v>
      </c>
      <c r="D105" s="1095">
        <f>+D106</f>
        <v>9594</v>
      </c>
      <c r="E105" s="447">
        <f t="shared" si="31"/>
        <v>38962</v>
      </c>
      <c r="F105" s="1095">
        <f t="shared" ref="F105:G105" si="47">+F106</f>
        <v>0</v>
      </c>
      <c r="G105" s="1095">
        <f t="shared" si="47"/>
        <v>0</v>
      </c>
      <c r="H105" s="447">
        <f t="shared" si="32"/>
        <v>38962</v>
      </c>
      <c r="I105" s="520">
        <f t="shared" si="33"/>
        <v>0</v>
      </c>
    </row>
    <row r="106" spans="1:9" ht="20.100000000000001" customHeight="1">
      <c r="A106" s="1089" t="s">
        <v>2137</v>
      </c>
      <c r="B106" s="323" t="s">
        <v>2136</v>
      </c>
      <c r="C106" s="1095">
        <v>29368</v>
      </c>
      <c r="D106" s="1095">
        <v>9594</v>
      </c>
      <c r="E106" s="447">
        <f t="shared" si="31"/>
        <v>38962</v>
      </c>
      <c r="F106" s="1095"/>
      <c r="G106" s="1095"/>
      <c r="H106" s="447">
        <f t="shared" si="32"/>
        <v>38962</v>
      </c>
      <c r="I106" s="520">
        <f t="shared" si="33"/>
        <v>0</v>
      </c>
    </row>
    <row r="107" spans="1:9" ht="25.5">
      <c r="A107" s="1086" t="s">
        <v>2138</v>
      </c>
      <c r="B107" s="322" t="s">
        <v>2139</v>
      </c>
      <c r="C107" s="1095">
        <f>+C108</f>
        <v>697349</v>
      </c>
      <c r="D107" s="1095">
        <f>+D108</f>
        <v>947</v>
      </c>
      <c r="E107" s="447">
        <f t="shared" si="31"/>
        <v>698296</v>
      </c>
      <c r="F107" s="1095">
        <f t="shared" ref="F107:G107" si="48">+F108</f>
        <v>473794</v>
      </c>
      <c r="G107" s="1095">
        <f t="shared" si="48"/>
        <v>473794</v>
      </c>
      <c r="H107" s="447">
        <f t="shared" si="32"/>
        <v>224502</v>
      </c>
      <c r="I107" s="520">
        <f t="shared" si="33"/>
        <v>0.67850023485742439</v>
      </c>
    </row>
    <row r="108" spans="1:9" ht="25.5">
      <c r="A108" s="1089" t="s">
        <v>2140</v>
      </c>
      <c r="B108" s="323" t="s">
        <v>2141</v>
      </c>
      <c r="C108" s="1095">
        <v>697349</v>
      </c>
      <c r="D108" s="1095">
        <v>947</v>
      </c>
      <c r="E108" s="447">
        <f t="shared" si="31"/>
        <v>698296</v>
      </c>
      <c r="F108" s="1095">
        <v>473794</v>
      </c>
      <c r="G108" s="1095">
        <v>473794</v>
      </c>
      <c r="H108" s="447">
        <f t="shared" si="32"/>
        <v>224502</v>
      </c>
      <c r="I108" s="520">
        <f t="shared" si="33"/>
        <v>0.67850023485742439</v>
      </c>
    </row>
    <row r="109" spans="1:9" ht="20.100000000000001" customHeight="1">
      <c r="A109" s="1086" t="s">
        <v>2142</v>
      </c>
      <c r="B109" s="322" t="s">
        <v>2143</v>
      </c>
      <c r="C109" s="1095">
        <f>+C110+C113+C117+C115</f>
        <v>399148</v>
      </c>
      <c r="D109" s="1095">
        <f>+D110+D113+D117+D115</f>
        <v>-210553</v>
      </c>
      <c r="E109" s="447">
        <f t="shared" si="31"/>
        <v>188595</v>
      </c>
      <c r="F109" s="1095">
        <f t="shared" ref="F109:G109" si="49">+F110+F113+F117+F115</f>
        <v>182769</v>
      </c>
      <c r="G109" s="1095">
        <f t="shared" si="49"/>
        <v>182769</v>
      </c>
      <c r="H109" s="447">
        <f t="shared" si="32"/>
        <v>5826</v>
      </c>
      <c r="I109" s="520">
        <f t="shared" si="33"/>
        <v>0.9691084069036825</v>
      </c>
    </row>
    <row r="110" spans="1:9" ht="25.5">
      <c r="A110" s="1086" t="s">
        <v>2144</v>
      </c>
      <c r="B110" s="322" t="s">
        <v>2145</v>
      </c>
      <c r="C110" s="1095">
        <f>+C111+C112</f>
        <v>136977</v>
      </c>
      <c r="D110" s="1095">
        <f>+D111+D112</f>
        <v>-95226</v>
      </c>
      <c r="E110" s="447">
        <f t="shared" si="31"/>
        <v>41751</v>
      </c>
      <c r="F110" s="1095">
        <f t="shared" ref="F110:G110" si="50">+F111+F112</f>
        <v>39430</v>
      </c>
      <c r="G110" s="1095">
        <f t="shared" si="50"/>
        <v>39430</v>
      </c>
      <c r="H110" s="447">
        <f t="shared" si="32"/>
        <v>2321</v>
      </c>
      <c r="I110" s="520">
        <f t="shared" si="33"/>
        <v>0.94440851716126561</v>
      </c>
    </row>
    <row r="111" spans="1:9" ht="20.100000000000001" customHeight="1">
      <c r="A111" s="1089">
        <v>32301</v>
      </c>
      <c r="B111" s="323" t="s">
        <v>2146</v>
      </c>
      <c r="C111" s="1095"/>
      <c r="D111" s="1095"/>
      <c r="E111" s="447">
        <f t="shared" si="31"/>
        <v>0</v>
      </c>
      <c r="F111" s="1095"/>
      <c r="G111" s="1095"/>
      <c r="H111" s="447">
        <f t="shared" si="32"/>
        <v>0</v>
      </c>
      <c r="I111" s="520" t="str">
        <f t="shared" si="33"/>
        <v/>
      </c>
    </row>
    <row r="112" spans="1:9" ht="25.5">
      <c r="A112" s="1089" t="s">
        <v>2147</v>
      </c>
      <c r="B112" s="323" t="s">
        <v>2148</v>
      </c>
      <c r="C112" s="1095">
        <v>136977</v>
      </c>
      <c r="D112" s="1095">
        <v>-95226</v>
      </c>
      <c r="E112" s="447">
        <f t="shared" si="31"/>
        <v>41751</v>
      </c>
      <c r="F112" s="1095">
        <v>39430</v>
      </c>
      <c r="G112" s="1095">
        <v>39430</v>
      </c>
      <c r="H112" s="447">
        <f t="shared" si="32"/>
        <v>2321</v>
      </c>
      <c r="I112" s="520">
        <f t="shared" si="33"/>
        <v>0.94440851716126561</v>
      </c>
    </row>
    <row r="113" spans="1:9" ht="20.100000000000001" customHeight="1">
      <c r="A113" s="1086" t="s">
        <v>2149</v>
      </c>
      <c r="B113" s="322" t="s">
        <v>2150</v>
      </c>
      <c r="C113" s="1095">
        <f>+C114</f>
        <v>61031</v>
      </c>
      <c r="D113" s="1095">
        <f>+D114</f>
        <v>-21891</v>
      </c>
      <c r="E113" s="447">
        <f t="shared" si="31"/>
        <v>39140</v>
      </c>
      <c r="F113" s="1095">
        <f t="shared" ref="F113:G113" si="51">+F114</f>
        <v>38819</v>
      </c>
      <c r="G113" s="1095">
        <f t="shared" si="51"/>
        <v>38819</v>
      </c>
      <c r="H113" s="447">
        <f t="shared" si="32"/>
        <v>321</v>
      </c>
      <c r="I113" s="520">
        <f t="shared" si="33"/>
        <v>0.99179867143587119</v>
      </c>
    </row>
    <row r="114" spans="1:9" ht="20.100000000000001" customHeight="1">
      <c r="A114" s="1089" t="s">
        <v>2151</v>
      </c>
      <c r="B114" s="323" t="s">
        <v>2150</v>
      </c>
      <c r="C114" s="1095">
        <v>61031</v>
      </c>
      <c r="D114" s="1095">
        <v>-21891</v>
      </c>
      <c r="E114" s="447">
        <f t="shared" si="31"/>
        <v>39140</v>
      </c>
      <c r="F114" s="1095">
        <v>38819</v>
      </c>
      <c r="G114" s="1095">
        <v>38819</v>
      </c>
      <c r="H114" s="447">
        <f t="shared" si="32"/>
        <v>321</v>
      </c>
      <c r="I114" s="520">
        <f t="shared" si="33"/>
        <v>0.99179867143587119</v>
      </c>
    </row>
    <row r="115" spans="1:9" ht="25.5">
      <c r="A115" s="1086">
        <v>32600</v>
      </c>
      <c r="B115" s="322" t="s">
        <v>2152</v>
      </c>
      <c r="C115" s="1095">
        <f>+C116</f>
        <v>0</v>
      </c>
      <c r="D115" s="1095">
        <f>+D116</f>
        <v>90184</v>
      </c>
      <c r="E115" s="447">
        <f t="shared" si="31"/>
        <v>90184</v>
      </c>
      <c r="F115" s="1095">
        <f t="shared" ref="F115:G115" si="52">+F116</f>
        <v>87000</v>
      </c>
      <c r="G115" s="1095">
        <f t="shared" si="52"/>
        <v>87000</v>
      </c>
      <c r="H115" s="447">
        <f t="shared" si="32"/>
        <v>3184</v>
      </c>
      <c r="I115" s="520">
        <f t="shared" si="33"/>
        <v>0.9646944025547769</v>
      </c>
    </row>
    <row r="116" spans="1:9" ht="25.5">
      <c r="A116" s="1087">
        <v>32601</v>
      </c>
      <c r="B116" s="323" t="s">
        <v>2152</v>
      </c>
      <c r="C116" s="1095"/>
      <c r="D116" s="1095">
        <v>90184</v>
      </c>
      <c r="E116" s="447">
        <f t="shared" si="31"/>
        <v>90184</v>
      </c>
      <c r="F116" s="1095">
        <v>87000</v>
      </c>
      <c r="G116" s="1095">
        <v>87000</v>
      </c>
      <c r="H116" s="447">
        <f t="shared" si="32"/>
        <v>3184</v>
      </c>
      <c r="I116" s="520">
        <f t="shared" si="33"/>
        <v>0.9646944025547769</v>
      </c>
    </row>
    <row r="117" spans="1:9" ht="20.100000000000001" customHeight="1">
      <c r="A117" s="1086" t="s">
        <v>2153</v>
      </c>
      <c r="B117" s="322" t="s">
        <v>2154</v>
      </c>
      <c r="C117" s="1095">
        <f>+C118</f>
        <v>201140</v>
      </c>
      <c r="D117" s="1095">
        <f>+D118</f>
        <v>-183620</v>
      </c>
      <c r="E117" s="447">
        <f t="shared" si="31"/>
        <v>17520</v>
      </c>
      <c r="F117" s="1095">
        <f t="shared" ref="F117:G117" si="53">+F118</f>
        <v>17520</v>
      </c>
      <c r="G117" s="1095">
        <f t="shared" si="53"/>
        <v>17520</v>
      </c>
      <c r="H117" s="447">
        <f t="shared" si="32"/>
        <v>0</v>
      </c>
      <c r="I117" s="520">
        <f t="shared" si="33"/>
        <v>1</v>
      </c>
    </row>
    <row r="118" spans="1:9" ht="20.100000000000001" customHeight="1">
      <c r="A118" s="1089" t="s">
        <v>2155</v>
      </c>
      <c r="B118" s="323" t="s">
        <v>2156</v>
      </c>
      <c r="C118" s="1095">
        <v>201140</v>
      </c>
      <c r="D118" s="1095">
        <f>-46769-152477+15626</f>
        <v>-183620</v>
      </c>
      <c r="E118" s="447">
        <f t="shared" si="31"/>
        <v>17520</v>
      </c>
      <c r="F118" s="1095">
        <v>17520</v>
      </c>
      <c r="G118" s="1095">
        <v>17520</v>
      </c>
      <c r="H118" s="447">
        <f t="shared" si="32"/>
        <v>0</v>
      </c>
      <c r="I118" s="520">
        <f t="shared" si="33"/>
        <v>1</v>
      </c>
    </row>
    <row r="119" spans="1:9" ht="25.5">
      <c r="A119" s="1086" t="s">
        <v>2157</v>
      </c>
      <c r="B119" s="322" t="s">
        <v>2158</v>
      </c>
      <c r="C119" s="1095">
        <f t="shared" ref="C119:D119" si="54">+C120+C123+C125+C128+C130+C132+C134+C138+C136</f>
        <v>2618340</v>
      </c>
      <c r="D119" s="1095">
        <f t="shared" si="54"/>
        <v>52742</v>
      </c>
      <c r="E119" s="447">
        <f t="shared" si="31"/>
        <v>2671082</v>
      </c>
      <c r="F119" s="1095">
        <f t="shared" ref="F119:G119" si="55">+F120+F123+F125+F128+F130+F132+F134+F138+F136</f>
        <v>1830194</v>
      </c>
      <c r="G119" s="1095">
        <f t="shared" si="55"/>
        <v>1830193</v>
      </c>
      <c r="H119" s="447">
        <f t="shared" si="32"/>
        <v>840888</v>
      </c>
      <c r="I119" s="520">
        <f t="shared" si="33"/>
        <v>0.68518824955579793</v>
      </c>
    </row>
    <row r="120" spans="1:9" ht="25.5">
      <c r="A120" s="1086" t="s">
        <v>2159</v>
      </c>
      <c r="B120" s="322" t="s">
        <v>2160</v>
      </c>
      <c r="C120" s="1095">
        <f>+C121+C122</f>
        <v>360801</v>
      </c>
      <c r="D120" s="1095">
        <f>+D121+D122</f>
        <v>410086</v>
      </c>
      <c r="E120" s="447">
        <f t="shared" si="31"/>
        <v>770887</v>
      </c>
      <c r="F120" s="1095">
        <f t="shared" ref="F120:G120" si="56">+F121+F122</f>
        <v>701160</v>
      </c>
      <c r="G120" s="1095">
        <f t="shared" si="56"/>
        <v>701159</v>
      </c>
      <c r="H120" s="447">
        <f t="shared" si="32"/>
        <v>69727</v>
      </c>
      <c r="I120" s="520">
        <f t="shared" si="33"/>
        <v>0.90954964865148846</v>
      </c>
    </row>
    <row r="121" spans="1:9" ht="25.5">
      <c r="A121" s="1089" t="s">
        <v>2161</v>
      </c>
      <c r="B121" s="323" t="s">
        <v>2162</v>
      </c>
      <c r="C121" s="1095">
        <v>352595</v>
      </c>
      <c r="D121" s="1095">
        <v>360503</v>
      </c>
      <c r="E121" s="447">
        <f t="shared" si="31"/>
        <v>713098</v>
      </c>
      <c r="F121" s="1095">
        <v>663265</v>
      </c>
      <c r="G121" s="1095">
        <v>663265</v>
      </c>
      <c r="H121" s="447">
        <f t="shared" si="32"/>
        <v>49833</v>
      </c>
      <c r="I121" s="520">
        <f t="shared" si="33"/>
        <v>0.93011759954452267</v>
      </c>
    </row>
    <row r="122" spans="1:9" ht="25.5">
      <c r="A122" s="1089">
        <v>33102</v>
      </c>
      <c r="B122" s="323" t="s">
        <v>2163</v>
      </c>
      <c r="C122" s="1095">
        <v>8206</v>
      </c>
      <c r="D122" s="1095">
        <v>49583</v>
      </c>
      <c r="E122" s="447">
        <f t="shared" si="31"/>
        <v>57789</v>
      </c>
      <c r="F122" s="1095">
        <v>37895</v>
      </c>
      <c r="G122" s="1095">
        <v>37894</v>
      </c>
      <c r="H122" s="447">
        <f t="shared" si="32"/>
        <v>19894</v>
      </c>
      <c r="I122" s="520">
        <f t="shared" si="33"/>
        <v>0.65574763363269828</v>
      </c>
    </row>
    <row r="123" spans="1:9" ht="25.5">
      <c r="A123" s="1091">
        <v>33200</v>
      </c>
      <c r="B123" s="322" t="s">
        <v>2164</v>
      </c>
      <c r="C123" s="1095">
        <f>+C124</f>
        <v>616828</v>
      </c>
      <c r="D123" s="1095">
        <f>+D124</f>
        <v>-444443</v>
      </c>
      <c r="E123" s="447">
        <f t="shared" si="31"/>
        <v>172385</v>
      </c>
      <c r="F123" s="1095">
        <f t="shared" ref="F123:G123" si="57">+F124</f>
        <v>83520</v>
      </c>
      <c r="G123" s="1095">
        <f t="shared" si="57"/>
        <v>83520</v>
      </c>
      <c r="H123" s="447">
        <f t="shared" si="32"/>
        <v>88865</v>
      </c>
      <c r="I123" s="520">
        <f t="shared" si="33"/>
        <v>0.48449691098413433</v>
      </c>
    </row>
    <row r="124" spans="1:9" ht="25.5">
      <c r="A124" s="1089">
        <v>33201</v>
      </c>
      <c r="B124" s="323" t="s">
        <v>2165</v>
      </c>
      <c r="C124" s="1095">
        <v>616828</v>
      </c>
      <c r="D124" s="1095">
        <v>-444443</v>
      </c>
      <c r="E124" s="447">
        <f t="shared" si="31"/>
        <v>172385</v>
      </c>
      <c r="F124" s="1095">
        <v>83520</v>
      </c>
      <c r="G124" s="1095">
        <v>83520</v>
      </c>
      <c r="H124" s="447">
        <f t="shared" si="32"/>
        <v>88865</v>
      </c>
      <c r="I124" s="520">
        <f t="shared" si="33"/>
        <v>0.48449691098413433</v>
      </c>
    </row>
    <row r="125" spans="1:9" ht="25.5">
      <c r="A125" s="1086" t="s">
        <v>2166</v>
      </c>
      <c r="B125" s="322" t="s">
        <v>2167</v>
      </c>
      <c r="C125" s="1095">
        <f>+C126+C127</f>
        <v>230833</v>
      </c>
      <c r="D125" s="1095">
        <f>+D126+D127</f>
        <v>-207828</v>
      </c>
      <c r="E125" s="447">
        <f t="shared" si="31"/>
        <v>23005</v>
      </c>
      <c r="F125" s="1095">
        <f t="shared" ref="F125:G125" si="58">+F126+F127</f>
        <v>23005</v>
      </c>
      <c r="G125" s="1095">
        <f t="shared" si="58"/>
        <v>23005</v>
      </c>
      <c r="H125" s="447">
        <f t="shared" si="32"/>
        <v>0</v>
      </c>
      <c r="I125" s="520">
        <f t="shared" si="33"/>
        <v>1</v>
      </c>
    </row>
    <row r="126" spans="1:9" ht="20.100000000000001" customHeight="1">
      <c r="A126" s="1089" t="s">
        <v>2168</v>
      </c>
      <c r="B126" s="323" t="s">
        <v>2169</v>
      </c>
      <c r="C126" s="1095">
        <v>207828</v>
      </c>
      <c r="D126" s="1095">
        <v>-207828</v>
      </c>
      <c r="E126" s="447">
        <f t="shared" si="31"/>
        <v>0</v>
      </c>
      <c r="F126" s="1095"/>
      <c r="G126" s="1095"/>
      <c r="H126" s="447">
        <f t="shared" si="32"/>
        <v>0</v>
      </c>
      <c r="I126" s="520" t="str">
        <f t="shared" si="33"/>
        <v/>
      </c>
    </row>
    <row r="127" spans="1:9" ht="20.100000000000001" customHeight="1">
      <c r="A127" s="1089">
        <v>33302</v>
      </c>
      <c r="B127" s="323" t="s">
        <v>2170</v>
      </c>
      <c r="C127" s="1095">
        <v>23005</v>
      </c>
      <c r="D127" s="1095"/>
      <c r="E127" s="447">
        <f t="shared" si="31"/>
        <v>23005</v>
      </c>
      <c r="F127" s="1095">
        <v>23005</v>
      </c>
      <c r="G127" s="1095">
        <f>+F127</f>
        <v>23005</v>
      </c>
      <c r="H127" s="447">
        <f t="shared" si="32"/>
        <v>0</v>
      </c>
      <c r="I127" s="520">
        <f t="shared" si="33"/>
        <v>1</v>
      </c>
    </row>
    <row r="128" spans="1:9" ht="20.100000000000001" customHeight="1">
      <c r="A128" s="1086" t="s">
        <v>2171</v>
      </c>
      <c r="B128" s="322" t="s">
        <v>2172</v>
      </c>
      <c r="C128" s="1095">
        <f>+C129</f>
        <v>204414</v>
      </c>
      <c r="D128" s="1095">
        <f>+D129</f>
        <v>22715</v>
      </c>
      <c r="E128" s="447">
        <f t="shared" si="31"/>
        <v>227129</v>
      </c>
      <c r="F128" s="1095">
        <f t="shared" ref="F128:G128" si="59">+F129</f>
        <v>227129</v>
      </c>
      <c r="G128" s="1095">
        <f t="shared" si="59"/>
        <v>227129</v>
      </c>
      <c r="H128" s="447">
        <f t="shared" si="32"/>
        <v>0</v>
      </c>
      <c r="I128" s="520">
        <f t="shared" si="33"/>
        <v>1</v>
      </c>
    </row>
    <row r="129" spans="1:9" ht="20.100000000000001" customHeight="1">
      <c r="A129" s="1089" t="s">
        <v>2173</v>
      </c>
      <c r="B129" s="323" t="s">
        <v>2172</v>
      </c>
      <c r="C129" s="1095">
        <v>204414</v>
      </c>
      <c r="D129" s="1095">
        <v>22715</v>
      </c>
      <c r="E129" s="447">
        <f t="shared" si="31"/>
        <v>227129</v>
      </c>
      <c r="F129" s="1095">
        <v>227129</v>
      </c>
      <c r="G129" s="1095">
        <v>227129</v>
      </c>
      <c r="H129" s="447">
        <f t="shared" si="32"/>
        <v>0</v>
      </c>
      <c r="I129" s="520">
        <f t="shared" si="33"/>
        <v>1</v>
      </c>
    </row>
    <row r="130" spans="1:9" ht="25.5">
      <c r="A130" s="1086">
        <v>33500</v>
      </c>
      <c r="B130" s="322" t="s">
        <v>2174</v>
      </c>
      <c r="C130" s="1095">
        <f>+C131</f>
        <v>156035</v>
      </c>
      <c r="D130" s="1095">
        <f>+D131</f>
        <v>-156035</v>
      </c>
      <c r="E130" s="447">
        <f t="shared" si="31"/>
        <v>0</v>
      </c>
      <c r="F130" s="1095">
        <f t="shared" ref="F130:G130" si="60">+F131</f>
        <v>0</v>
      </c>
      <c r="G130" s="1095">
        <f t="shared" si="60"/>
        <v>0</v>
      </c>
      <c r="H130" s="447">
        <f t="shared" si="32"/>
        <v>0</v>
      </c>
      <c r="I130" s="520" t="str">
        <f t="shared" si="33"/>
        <v/>
      </c>
    </row>
    <row r="131" spans="1:9" ht="20.100000000000001" customHeight="1">
      <c r="A131" s="1087">
        <v>33501</v>
      </c>
      <c r="B131" s="323" t="s">
        <v>2175</v>
      </c>
      <c r="C131" s="1095">
        <v>156035</v>
      </c>
      <c r="D131" s="1095">
        <v>-156035</v>
      </c>
      <c r="E131" s="447">
        <f t="shared" si="31"/>
        <v>0</v>
      </c>
      <c r="F131" s="1095"/>
      <c r="G131" s="1095"/>
      <c r="H131" s="447">
        <f t="shared" si="32"/>
        <v>0</v>
      </c>
      <c r="I131" s="520" t="str">
        <f t="shared" si="33"/>
        <v/>
      </c>
    </row>
    <row r="132" spans="1:9" ht="25.5">
      <c r="A132" s="1086">
        <v>33600</v>
      </c>
      <c r="B132" s="322" t="s">
        <v>2176</v>
      </c>
      <c r="C132" s="1095">
        <f>+C133</f>
        <v>77222</v>
      </c>
      <c r="D132" s="1095">
        <f>+D133</f>
        <v>-36042</v>
      </c>
      <c r="E132" s="447">
        <f t="shared" si="31"/>
        <v>41180</v>
      </c>
      <c r="F132" s="1095">
        <f t="shared" ref="F132:G132" si="61">+F133</f>
        <v>41180</v>
      </c>
      <c r="G132" s="1095">
        <f t="shared" si="61"/>
        <v>41180</v>
      </c>
      <c r="H132" s="447">
        <f t="shared" si="32"/>
        <v>0</v>
      </c>
      <c r="I132" s="520">
        <f t="shared" si="33"/>
        <v>1</v>
      </c>
    </row>
    <row r="133" spans="1:9" ht="20.100000000000001" customHeight="1">
      <c r="A133" s="1087">
        <v>33603</v>
      </c>
      <c r="B133" s="323" t="s">
        <v>2177</v>
      </c>
      <c r="C133" s="1095">
        <v>77222</v>
      </c>
      <c r="D133" s="1095">
        <v>-36042</v>
      </c>
      <c r="E133" s="447">
        <f t="shared" si="31"/>
        <v>41180</v>
      </c>
      <c r="F133" s="1095">
        <v>41180</v>
      </c>
      <c r="G133" s="1095">
        <v>41180</v>
      </c>
      <c r="H133" s="447">
        <f t="shared" si="32"/>
        <v>0</v>
      </c>
      <c r="I133" s="520">
        <f t="shared" si="33"/>
        <v>1</v>
      </c>
    </row>
    <row r="134" spans="1:9" ht="20.100000000000001" customHeight="1">
      <c r="A134" s="1086" t="s">
        <v>2178</v>
      </c>
      <c r="B134" s="322" t="s">
        <v>2179</v>
      </c>
      <c r="C134" s="1095">
        <f>+C135</f>
        <v>775021</v>
      </c>
      <c r="D134" s="1095">
        <f>+D135</f>
        <v>-775021</v>
      </c>
      <c r="E134" s="447">
        <f t="shared" si="31"/>
        <v>0</v>
      </c>
      <c r="F134" s="1095">
        <f t="shared" ref="F134:G134" si="62">+F135</f>
        <v>0</v>
      </c>
      <c r="G134" s="1095">
        <f t="shared" si="62"/>
        <v>0</v>
      </c>
      <c r="H134" s="447">
        <f t="shared" si="32"/>
        <v>0</v>
      </c>
      <c r="I134" s="520" t="str">
        <f t="shared" si="33"/>
        <v/>
      </c>
    </row>
    <row r="135" spans="1:9" ht="20.100000000000001" customHeight="1">
      <c r="A135" s="1089" t="s">
        <v>2180</v>
      </c>
      <c r="B135" s="323" t="s">
        <v>2179</v>
      </c>
      <c r="C135" s="1095">
        <v>775021</v>
      </c>
      <c r="D135" s="1095">
        <f>-15970-759051</f>
        <v>-775021</v>
      </c>
      <c r="E135" s="447">
        <f t="shared" si="31"/>
        <v>0</v>
      </c>
      <c r="F135" s="1095"/>
      <c r="G135" s="1095"/>
      <c r="H135" s="447">
        <f t="shared" si="32"/>
        <v>0</v>
      </c>
      <c r="I135" s="520" t="str">
        <f t="shared" si="33"/>
        <v/>
      </c>
    </row>
    <row r="136" spans="1:9" ht="20.100000000000001" customHeight="1">
      <c r="A136" s="1086" t="s">
        <v>2181</v>
      </c>
      <c r="B136" s="322" t="s">
        <v>2182</v>
      </c>
      <c r="C136" s="1095">
        <f>+C137</f>
        <v>0</v>
      </c>
      <c r="D136" s="1095">
        <f>+D137</f>
        <v>1310526</v>
      </c>
      <c r="E136" s="447">
        <f t="shared" si="31"/>
        <v>1310526</v>
      </c>
      <c r="F136" s="1095">
        <f t="shared" ref="F136:G136" si="63">+F137</f>
        <v>754200</v>
      </c>
      <c r="G136" s="1095">
        <f t="shared" si="63"/>
        <v>754200</v>
      </c>
      <c r="H136" s="447">
        <f t="shared" si="32"/>
        <v>556326</v>
      </c>
      <c r="I136" s="520">
        <f t="shared" si="33"/>
        <v>0.57549411457689503</v>
      </c>
    </row>
    <row r="137" spans="1:9" ht="20.100000000000001" customHeight="1">
      <c r="A137" s="1089" t="s">
        <v>2183</v>
      </c>
      <c r="B137" s="323" t="s">
        <v>2182</v>
      </c>
      <c r="C137" s="1095"/>
      <c r="D137" s="1095">
        <v>1310526</v>
      </c>
      <c r="E137" s="447">
        <f t="shared" si="31"/>
        <v>1310526</v>
      </c>
      <c r="F137" s="1095">
        <v>754200</v>
      </c>
      <c r="G137" s="1095">
        <v>754200</v>
      </c>
      <c r="H137" s="447">
        <f t="shared" si="32"/>
        <v>556326</v>
      </c>
      <c r="I137" s="520">
        <f t="shared" si="33"/>
        <v>0.57549411457689503</v>
      </c>
    </row>
    <row r="138" spans="1:9" ht="25.5">
      <c r="A138" s="1086" t="s">
        <v>2184</v>
      </c>
      <c r="B138" s="322" t="s">
        <v>2185</v>
      </c>
      <c r="C138" s="1095">
        <f>+C139</f>
        <v>197186</v>
      </c>
      <c r="D138" s="1095">
        <f>+D139</f>
        <v>-71216</v>
      </c>
      <c r="E138" s="447">
        <f t="shared" ref="E138:E201" si="64">C138+D138</f>
        <v>125970</v>
      </c>
      <c r="F138" s="1095">
        <f t="shared" ref="F138:G138" si="65">+F139</f>
        <v>0</v>
      </c>
      <c r="G138" s="1095">
        <f t="shared" si="65"/>
        <v>0</v>
      </c>
      <c r="H138" s="447">
        <f t="shared" ref="H138:H201" si="66">E138-F138</f>
        <v>125970</v>
      </c>
      <c r="I138" s="520">
        <f t="shared" ref="I138:I201" si="67">IF(E138=0,"",F138/E138)</f>
        <v>0</v>
      </c>
    </row>
    <row r="139" spans="1:9" ht="25.5">
      <c r="A139" s="1089" t="s">
        <v>2186</v>
      </c>
      <c r="B139" s="323" t="s">
        <v>2185</v>
      </c>
      <c r="C139" s="1095">
        <v>197186</v>
      </c>
      <c r="D139" s="1095">
        <v>-71216</v>
      </c>
      <c r="E139" s="447">
        <f t="shared" si="64"/>
        <v>125970</v>
      </c>
      <c r="F139" s="1095"/>
      <c r="G139" s="1095"/>
      <c r="H139" s="447">
        <f t="shared" si="66"/>
        <v>125970</v>
      </c>
      <c r="I139" s="520">
        <f t="shared" si="67"/>
        <v>0</v>
      </c>
    </row>
    <row r="140" spans="1:9" ht="25.5">
      <c r="A140" s="1086" t="s">
        <v>2187</v>
      </c>
      <c r="B140" s="322" t="s">
        <v>2188</v>
      </c>
      <c r="C140" s="1095">
        <f>+C141+C143+C145+C147</f>
        <v>518015</v>
      </c>
      <c r="D140" s="1095">
        <f>+D141+D143+D145+D147</f>
        <v>-231634</v>
      </c>
      <c r="E140" s="447">
        <f t="shared" si="64"/>
        <v>286381</v>
      </c>
      <c r="F140" s="1095">
        <f t="shared" ref="F140:G140" si="68">+F141+F143+F145+F147</f>
        <v>265152</v>
      </c>
      <c r="G140" s="1095">
        <f t="shared" si="68"/>
        <v>30471</v>
      </c>
      <c r="H140" s="447">
        <f t="shared" si="66"/>
        <v>21229</v>
      </c>
      <c r="I140" s="520">
        <f t="shared" si="67"/>
        <v>0.92587147890397758</v>
      </c>
    </row>
    <row r="141" spans="1:9" ht="20.100000000000001" customHeight="1">
      <c r="A141" s="1086" t="s">
        <v>2189</v>
      </c>
      <c r="B141" s="322" t="s">
        <v>2190</v>
      </c>
      <c r="C141" s="1095">
        <f>+C142</f>
        <v>27284</v>
      </c>
      <c r="D141" s="1095">
        <f>+D142</f>
        <v>-19863</v>
      </c>
      <c r="E141" s="447">
        <f t="shared" si="64"/>
        <v>7421</v>
      </c>
      <c r="F141" s="1095">
        <f t="shared" ref="F141:G141" si="69">+F142</f>
        <v>5142</v>
      </c>
      <c r="G141" s="1095">
        <f t="shared" si="69"/>
        <v>5143</v>
      </c>
      <c r="H141" s="447">
        <f t="shared" si="66"/>
        <v>2279</v>
      </c>
      <c r="I141" s="520">
        <f t="shared" si="67"/>
        <v>0.69289853119525668</v>
      </c>
    </row>
    <row r="142" spans="1:9" ht="20.100000000000001" customHeight="1">
      <c r="A142" s="1089" t="s">
        <v>2191</v>
      </c>
      <c r="B142" s="323" t="s">
        <v>2190</v>
      </c>
      <c r="C142" s="1095">
        <v>27284</v>
      </c>
      <c r="D142" s="1095">
        <v>-19863</v>
      </c>
      <c r="E142" s="447">
        <f t="shared" si="64"/>
        <v>7421</v>
      </c>
      <c r="F142" s="1095">
        <v>5142</v>
      </c>
      <c r="G142" s="1095">
        <v>5143</v>
      </c>
      <c r="H142" s="447">
        <f t="shared" si="66"/>
        <v>2279</v>
      </c>
      <c r="I142" s="520">
        <f t="shared" si="67"/>
        <v>0.69289853119525668</v>
      </c>
    </row>
    <row r="143" spans="1:9" ht="25.5">
      <c r="A143" s="1086">
        <v>34400</v>
      </c>
      <c r="B143" s="322" t="s">
        <v>2192</v>
      </c>
      <c r="C143" s="1095">
        <f>+C144</f>
        <v>105184</v>
      </c>
      <c r="D143" s="1095">
        <f>+D144</f>
        <v>-66044</v>
      </c>
      <c r="E143" s="447">
        <f t="shared" si="64"/>
        <v>39140</v>
      </c>
      <c r="F143" s="1095">
        <f t="shared" ref="F143:G143" si="70">+F144</f>
        <v>26866</v>
      </c>
      <c r="G143" s="1095">
        <f t="shared" si="70"/>
        <v>23777</v>
      </c>
      <c r="H143" s="447">
        <f t="shared" si="66"/>
        <v>12274</v>
      </c>
      <c r="I143" s="520">
        <f t="shared" si="67"/>
        <v>0.68640776699029127</v>
      </c>
    </row>
    <row r="144" spans="1:9" ht="25.5">
      <c r="A144" s="1087">
        <v>34401</v>
      </c>
      <c r="B144" s="323" t="s">
        <v>2192</v>
      </c>
      <c r="C144" s="1095">
        <v>105184</v>
      </c>
      <c r="D144" s="1095">
        <v>-66044</v>
      </c>
      <c r="E144" s="447">
        <f t="shared" si="64"/>
        <v>39140</v>
      </c>
      <c r="F144" s="1095">
        <v>26866</v>
      </c>
      <c r="G144" s="1095">
        <v>23777</v>
      </c>
      <c r="H144" s="447">
        <f t="shared" si="66"/>
        <v>12274</v>
      </c>
      <c r="I144" s="520">
        <f t="shared" si="67"/>
        <v>0.68640776699029127</v>
      </c>
    </row>
    <row r="145" spans="1:9" ht="20.100000000000001" customHeight="1">
      <c r="A145" s="1086">
        <v>34500</v>
      </c>
      <c r="B145" s="322" t="s">
        <v>2193</v>
      </c>
      <c r="C145" s="1095">
        <f>+C146</f>
        <v>234315</v>
      </c>
      <c r="D145" s="1095">
        <f>+D146</f>
        <v>-2722</v>
      </c>
      <c r="E145" s="447">
        <f t="shared" si="64"/>
        <v>231593</v>
      </c>
      <c r="F145" s="1095">
        <f t="shared" ref="F145:G145" si="71">+F146</f>
        <v>231593</v>
      </c>
      <c r="G145" s="1095">
        <f t="shared" si="71"/>
        <v>0</v>
      </c>
      <c r="H145" s="447">
        <f t="shared" si="66"/>
        <v>0</v>
      </c>
      <c r="I145" s="520">
        <f t="shared" si="67"/>
        <v>1</v>
      </c>
    </row>
    <row r="146" spans="1:9" ht="20.100000000000001" customHeight="1">
      <c r="A146" s="1087">
        <v>34501</v>
      </c>
      <c r="B146" s="323" t="s">
        <v>2194</v>
      </c>
      <c r="C146" s="1095">
        <v>234315</v>
      </c>
      <c r="D146" s="1095">
        <v>-2722</v>
      </c>
      <c r="E146" s="447">
        <f t="shared" si="64"/>
        <v>231593</v>
      </c>
      <c r="F146" s="1095">
        <v>231593</v>
      </c>
      <c r="G146" s="1095">
        <v>0</v>
      </c>
      <c r="H146" s="447">
        <f t="shared" si="66"/>
        <v>0</v>
      </c>
      <c r="I146" s="520">
        <f t="shared" si="67"/>
        <v>1</v>
      </c>
    </row>
    <row r="147" spans="1:9" ht="20.100000000000001" customHeight="1">
      <c r="A147" s="1086" t="s">
        <v>2195</v>
      </c>
      <c r="B147" s="322" t="s">
        <v>2196</v>
      </c>
      <c r="C147" s="1095">
        <f>+C148</f>
        <v>151232</v>
      </c>
      <c r="D147" s="1095">
        <f>+D148</f>
        <v>-143005</v>
      </c>
      <c r="E147" s="447">
        <f t="shared" si="64"/>
        <v>8227</v>
      </c>
      <c r="F147" s="1095">
        <f t="shared" ref="F147:G147" si="72">+F148</f>
        <v>1551</v>
      </c>
      <c r="G147" s="1095">
        <f t="shared" si="72"/>
        <v>1551</v>
      </c>
      <c r="H147" s="447">
        <f t="shared" si="66"/>
        <v>6676</v>
      </c>
      <c r="I147" s="520">
        <f t="shared" si="67"/>
        <v>0.18852558648352985</v>
      </c>
    </row>
    <row r="148" spans="1:9" ht="20.100000000000001" customHeight="1">
      <c r="A148" s="1089" t="s">
        <v>2197</v>
      </c>
      <c r="B148" s="323" t="s">
        <v>2196</v>
      </c>
      <c r="C148" s="1095">
        <v>151232</v>
      </c>
      <c r="D148" s="1095">
        <v>-143005</v>
      </c>
      <c r="E148" s="447">
        <f t="shared" si="64"/>
        <v>8227</v>
      </c>
      <c r="F148" s="1095">
        <v>1551</v>
      </c>
      <c r="G148" s="1095">
        <v>1551</v>
      </c>
      <c r="H148" s="447">
        <f t="shared" si="66"/>
        <v>6676</v>
      </c>
      <c r="I148" s="520">
        <f t="shared" si="67"/>
        <v>0.18852558648352985</v>
      </c>
    </row>
    <row r="149" spans="1:9" ht="25.5">
      <c r="A149" s="1086" t="s">
        <v>2198</v>
      </c>
      <c r="B149" s="322" t="s">
        <v>2199</v>
      </c>
      <c r="C149" s="1095">
        <f>+C150+C153+C156+C159+C161+C163+C165</f>
        <v>1065823</v>
      </c>
      <c r="D149" s="1095">
        <f>+D150+D153+D156+D159+D161+D163+D165</f>
        <v>917804</v>
      </c>
      <c r="E149" s="447">
        <f t="shared" si="64"/>
        <v>1983627</v>
      </c>
      <c r="F149" s="1095">
        <f>+F150+F153+F156+F159+F161+F163+F165</f>
        <v>1881477</v>
      </c>
      <c r="G149" s="1095">
        <f>+G150+G153+G156+G159+G161+G163+G165</f>
        <v>1879354</v>
      </c>
      <c r="H149" s="447">
        <f t="shared" si="66"/>
        <v>102150</v>
      </c>
      <c r="I149" s="520">
        <f t="shared" si="67"/>
        <v>0.94850342327463777</v>
      </c>
    </row>
    <row r="150" spans="1:9" ht="25.5">
      <c r="A150" s="1086" t="s">
        <v>2200</v>
      </c>
      <c r="B150" s="322" t="s">
        <v>2201</v>
      </c>
      <c r="C150" s="1095">
        <f>+C151+C152</f>
        <v>252584</v>
      </c>
      <c r="D150" s="1095">
        <f>+D151+D152</f>
        <v>234126</v>
      </c>
      <c r="E150" s="447">
        <f t="shared" si="64"/>
        <v>486710</v>
      </c>
      <c r="F150" s="1095">
        <f>+F151+F152</f>
        <v>474544</v>
      </c>
      <c r="G150" s="1095">
        <f>+G151+G152</f>
        <v>474543</v>
      </c>
      <c r="H150" s="447">
        <f t="shared" si="66"/>
        <v>12166</v>
      </c>
      <c r="I150" s="520">
        <f t="shared" si="67"/>
        <v>0.9750035955702574</v>
      </c>
    </row>
    <row r="151" spans="1:9" ht="25.5">
      <c r="A151" s="1089" t="s">
        <v>2202</v>
      </c>
      <c r="B151" s="323" t="s">
        <v>2203</v>
      </c>
      <c r="C151" s="1095">
        <v>252584</v>
      </c>
      <c r="D151" s="1095">
        <v>234126</v>
      </c>
      <c r="E151" s="447">
        <f t="shared" si="64"/>
        <v>486710</v>
      </c>
      <c r="F151" s="1095">
        <v>474544</v>
      </c>
      <c r="G151" s="1095">
        <v>474543</v>
      </c>
      <c r="H151" s="447">
        <f t="shared" si="66"/>
        <v>12166</v>
      </c>
      <c r="I151" s="520">
        <f t="shared" si="67"/>
        <v>0.9750035955702574</v>
      </c>
    </row>
    <row r="152" spans="1:9" ht="25.5">
      <c r="A152" s="1089">
        <v>35103</v>
      </c>
      <c r="B152" s="323" t="s">
        <v>2204</v>
      </c>
      <c r="C152" s="1095"/>
      <c r="D152" s="1095"/>
      <c r="E152" s="447">
        <f t="shared" si="64"/>
        <v>0</v>
      </c>
      <c r="F152" s="1095"/>
      <c r="G152" s="1095"/>
      <c r="H152" s="447">
        <f t="shared" si="66"/>
        <v>0</v>
      </c>
      <c r="I152" s="520" t="str">
        <f t="shared" si="67"/>
        <v/>
      </c>
    </row>
    <row r="153" spans="1:9" ht="25.5">
      <c r="A153" s="1086" t="s">
        <v>2205</v>
      </c>
      <c r="B153" s="322" t="s">
        <v>2206</v>
      </c>
      <c r="C153" s="1095">
        <f>+C154+C155</f>
        <v>54385</v>
      </c>
      <c r="D153" s="1095">
        <f>+D154+D155</f>
        <v>8687</v>
      </c>
      <c r="E153" s="447">
        <f t="shared" si="64"/>
        <v>63072</v>
      </c>
      <c r="F153" s="1095">
        <f t="shared" ref="F153:G153" si="73">+F154+F155</f>
        <v>57118</v>
      </c>
      <c r="G153" s="1095">
        <f t="shared" si="73"/>
        <v>57118</v>
      </c>
      <c r="H153" s="447">
        <f t="shared" si="66"/>
        <v>5954</v>
      </c>
      <c r="I153" s="520">
        <f t="shared" si="67"/>
        <v>0.90559994926433285</v>
      </c>
    </row>
    <row r="154" spans="1:9" ht="25.5">
      <c r="A154" s="1089" t="s">
        <v>2207</v>
      </c>
      <c r="B154" s="323" t="s">
        <v>2208</v>
      </c>
      <c r="C154" s="1095">
        <v>18658</v>
      </c>
      <c r="D154" s="1095">
        <v>44414</v>
      </c>
      <c r="E154" s="447">
        <f t="shared" si="64"/>
        <v>63072</v>
      </c>
      <c r="F154" s="1095">
        <v>57118</v>
      </c>
      <c r="G154" s="1095">
        <v>57118</v>
      </c>
      <c r="H154" s="447">
        <f t="shared" si="66"/>
        <v>5954</v>
      </c>
      <c r="I154" s="520">
        <f t="shared" si="67"/>
        <v>0.90559994926433285</v>
      </c>
    </row>
    <row r="155" spans="1:9" ht="38.25">
      <c r="A155" s="1089" t="s">
        <v>2209</v>
      </c>
      <c r="B155" s="323" t="s">
        <v>2210</v>
      </c>
      <c r="C155" s="1095">
        <v>35727</v>
      </c>
      <c r="D155" s="1095">
        <v>-35727</v>
      </c>
      <c r="E155" s="447">
        <f t="shared" si="64"/>
        <v>0</v>
      </c>
      <c r="F155" s="1095"/>
      <c r="G155" s="1095"/>
      <c r="H155" s="447">
        <f t="shared" si="66"/>
        <v>0</v>
      </c>
      <c r="I155" s="520" t="str">
        <f t="shared" si="67"/>
        <v/>
      </c>
    </row>
    <row r="156" spans="1:9" ht="25.5">
      <c r="A156" s="1086" t="s">
        <v>2211</v>
      </c>
      <c r="B156" s="322" t="s">
        <v>2212</v>
      </c>
      <c r="C156" s="1095">
        <f>+C157+C158</f>
        <v>171057</v>
      </c>
      <c r="D156" s="1095">
        <f>+D157+D158</f>
        <v>-52982</v>
      </c>
      <c r="E156" s="447">
        <f t="shared" si="64"/>
        <v>118075</v>
      </c>
      <c r="F156" s="1095">
        <f t="shared" ref="F156:G156" si="74">+F157+F158</f>
        <v>89145</v>
      </c>
      <c r="G156" s="1095">
        <f t="shared" si="74"/>
        <v>89145</v>
      </c>
      <c r="H156" s="447">
        <f t="shared" si="66"/>
        <v>28930</v>
      </c>
      <c r="I156" s="520">
        <f t="shared" si="67"/>
        <v>0.75498623756087235</v>
      </c>
    </row>
    <row r="157" spans="1:9" ht="20.100000000000001" customHeight="1">
      <c r="A157" s="1089" t="s">
        <v>2213</v>
      </c>
      <c r="B157" s="323" t="s">
        <v>2214</v>
      </c>
      <c r="C157" s="1095">
        <v>121059</v>
      </c>
      <c r="D157" s="1095">
        <v>-38975</v>
      </c>
      <c r="E157" s="447">
        <f t="shared" si="64"/>
        <v>82084</v>
      </c>
      <c r="F157" s="1095">
        <v>53154</v>
      </c>
      <c r="G157" s="1095">
        <v>53154</v>
      </c>
      <c r="H157" s="447">
        <f t="shared" si="66"/>
        <v>28930</v>
      </c>
      <c r="I157" s="520">
        <f t="shared" si="67"/>
        <v>0.64755616198041033</v>
      </c>
    </row>
    <row r="158" spans="1:9" ht="25.5">
      <c r="A158" s="1089" t="s">
        <v>2215</v>
      </c>
      <c r="B158" s="323" t="s">
        <v>2216</v>
      </c>
      <c r="C158" s="1095">
        <v>49998</v>
      </c>
      <c r="D158" s="1095">
        <v>-14007</v>
      </c>
      <c r="E158" s="447">
        <f t="shared" si="64"/>
        <v>35991</v>
      </c>
      <c r="F158" s="1095">
        <v>35991</v>
      </c>
      <c r="G158" s="1095">
        <v>35991</v>
      </c>
      <c r="H158" s="447">
        <f t="shared" si="66"/>
        <v>0</v>
      </c>
      <c r="I158" s="520">
        <f t="shared" si="67"/>
        <v>1</v>
      </c>
    </row>
    <row r="159" spans="1:9" ht="25.5">
      <c r="A159" s="1086" t="s">
        <v>2217</v>
      </c>
      <c r="B159" s="322" t="s">
        <v>2218</v>
      </c>
      <c r="C159" s="1095">
        <f>+C160</f>
        <v>88161</v>
      </c>
      <c r="D159" s="1095">
        <f>+D160</f>
        <v>-27473</v>
      </c>
      <c r="E159" s="447">
        <f t="shared" si="64"/>
        <v>60688</v>
      </c>
      <c r="F159" s="1095">
        <f t="shared" ref="F159:G159" si="75">+F160</f>
        <v>58019</v>
      </c>
      <c r="G159" s="1095">
        <f t="shared" si="75"/>
        <v>58019</v>
      </c>
      <c r="H159" s="447">
        <f t="shared" si="66"/>
        <v>2669</v>
      </c>
      <c r="I159" s="520">
        <f t="shared" si="67"/>
        <v>0.9560209596625362</v>
      </c>
    </row>
    <row r="160" spans="1:9" ht="25.5">
      <c r="A160" s="1090" t="s">
        <v>2219</v>
      </c>
      <c r="B160" s="323" t="s">
        <v>2220</v>
      </c>
      <c r="C160" s="1095">
        <v>88161</v>
      </c>
      <c r="D160" s="1095">
        <v>-27473</v>
      </c>
      <c r="E160" s="447">
        <f t="shared" si="64"/>
        <v>60688</v>
      </c>
      <c r="F160" s="1095">
        <v>58019</v>
      </c>
      <c r="G160" s="1095">
        <v>58019</v>
      </c>
      <c r="H160" s="447">
        <f t="shared" si="66"/>
        <v>2669</v>
      </c>
      <c r="I160" s="520">
        <f t="shared" si="67"/>
        <v>0.9560209596625362</v>
      </c>
    </row>
    <row r="161" spans="1:9" ht="25.5">
      <c r="A161" s="1086" t="s">
        <v>2221</v>
      </c>
      <c r="B161" s="322" t="s">
        <v>2222</v>
      </c>
      <c r="C161" s="1095">
        <f>+C162</f>
        <v>51383</v>
      </c>
      <c r="D161" s="1095">
        <f>+D162</f>
        <v>164180</v>
      </c>
      <c r="E161" s="447">
        <f t="shared" si="64"/>
        <v>215563</v>
      </c>
      <c r="F161" s="1095">
        <f t="shared" ref="F161:G161" si="76">+F162</f>
        <v>215563</v>
      </c>
      <c r="G161" s="1095">
        <f t="shared" si="76"/>
        <v>215563</v>
      </c>
      <c r="H161" s="447">
        <f t="shared" si="66"/>
        <v>0</v>
      </c>
      <c r="I161" s="520">
        <f t="shared" si="67"/>
        <v>1</v>
      </c>
    </row>
    <row r="162" spans="1:9" ht="25.5">
      <c r="A162" s="1089" t="s">
        <v>2223</v>
      </c>
      <c r="B162" s="323" t="s">
        <v>2224</v>
      </c>
      <c r="C162" s="1095">
        <v>51383</v>
      </c>
      <c r="D162" s="1095">
        <f>68631+95549</f>
        <v>164180</v>
      </c>
      <c r="E162" s="447">
        <f t="shared" si="64"/>
        <v>215563</v>
      </c>
      <c r="F162" s="1095">
        <v>215563</v>
      </c>
      <c r="G162" s="1095">
        <v>215563</v>
      </c>
      <c r="H162" s="447">
        <f t="shared" si="66"/>
        <v>0</v>
      </c>
      <c r="I162" s="520">
        <f t="shared" si="67"/>
        <v>1</v>
      </c>
    </row>
    <row r="163" spans="1:9" ht="25.5">
      <c r="A163" s="1086" t="s">
        <v>2225</v>
      </c>
      <c r="B163" s="322" t="s">
        <v>2226</v>
      </c>
      <c r="C163" s="1095">
        <f>+C164</f>
        <v>448253</v>
      </c>
      <c r="D163" s="1095">
        <f>+D164</f>
        <v>591266</v>
      </c>
      <c r="E163" s="447">
        <f t="shared" si="64"/>
        <v>1039519</v>
      </c>
      <c r="F163" s="1095">
        <f t="shared" ref="F163:G163" si="77">+F164</f>
        <v>987088</v>
      </c>
      <c r="G163" s="1095">
        <f t="shared" si="77"/>
        <v>984966</v>
      </c>
      <c r="H163" s="447">
        <f t="shared" si="66"/>
        <v>52431</v>
      </c>
      <c r="I163" s="520">
        <f t="shared" si="67"/>
        <v>0.9495622494634538</v>
      </c>
    </row>
    <row r="164" spans="1:9" ht="20.100000000000001" customHeight="1">
      <c r="A164" s="1089" t="s">
        <v>2227</v>
      </c>
      <c r="B164" s="323" t="s">
        <v>2226</v>
      </c>
      <c r="C164" s="1095">
        <v>448253</v>
      </c>
      <c r="D164" s="1095">
        <v>591266</v>
      </c>
      <c r="E164" s="447">
        <f t="shared" si="64"/>
        <v>1039519</v>
      </c>
      <c r="F164" s="1095">
        <v>987088</v>
      </c>
      <c r="G164" s="1095">
        <v>984966</v>
      </c>
      <c r="H164" s="447">
        <f t="shared" si="66"/>
        <v>52431</v>
      </c>
      <c r="I164" s="520">
        <f t="shared" si="67"/>
        <v>0.9495622494634538</v>
      </c>
    </row>
    <row r="165" spans="1:9" ht="20.100000000000001" customHeight="1">
      <c r="A165" s="1086">
        <v>35900</v>
      </c>
      <c r="B165" s="322" t="s">
        <v>2228</v>
      </c>
      <c r="C165" s="1095">
        <f>+C166</f>
        <v>0</v>
      </c>
      <c r="D165" s="1095">
        <f>+D166</f>
        <v>0</v>
      </c>
      <c r="E165" s="447">
        <f t="shared" si="64"/>
        <v>0</v>
      </c>
      <c r="F165" s="1095">
        <f t="shared" ref="F165:G165" si="78">+F166</f>
        <v>0</v>
      </c>
      <c r="G165" s="1095">
        <f t="shared" si="78"/>
        <v>0</v>
      </c>
      <c r="H165" s="447">
        <f t="shared" si="66"/>
        <v>0</v>
      </c>
      <c r="I165" s="520" t="str">
        <f t="shared" si="67"/>
        <v/>
      </c>
    </row>
    <row r="166" spans="1:9" ht="20.100000000000001" customHeight="1">
      <c r="A166" s="1087">
        <v>35901</v>
      </c>
      <c r="B166" s="323" t="s">
        <v>2228</v>
      </c>
      <c r="C166" s="1095"/>
      <c r="D166" s="1095"/>
      <c r="E166" s="447">
        <f t="shared" si="64"/>
        <v>0</v>
      </c>
      <c r="F166" s="1095"/>
      <c r="G166" s="1095"/>
      <c r="H166" s="447">
        <f t="shared" si="66"/>
        <v>0</v>
      </c>
      <c r="I166" s="520" t="str">
        <f t="shared" si="67"/>
        <v/>
      </c>
    </row>
    <row r="167" spans="1:9" ht="25.5">
      <c r="A167" s="1086" t="s">
        <v>2229</v>
      </c>
      <c r="B167" s="322" t="s">
        <v>2230</v>
      </c>
      <c r="C167" s="1095">
        <f t="shared" ref="C167:D167" si="79">+C168+C172+C170</f>
        <v>0</v>
      </c>
      <c r="D167" s="1095">
        <f t="shared" si="79"/>
        <v>15610</v>
      </c>
      <c r="E167" s="447">
        <f t="shared" si="64"/>
        <v>15610</v>
      </c>
      <c r="F167" s="1095">
        <f t="shared" ref="F167:G167" si="80">+F168+F172+F170</f>
        <v>15610</v>
      </c>
      <c r="G167" s="1095">
        <f t="shared" si="80"/>
        <v>15610</v>
      </c>
      <c r="H167" s="447">
        <f t="shared" si="66"/>
        <v>0</v>
      </c>
      <c r="I167" s="520">
        <f t="shared" si="67"/>
        <v>1</v>
      </c>
    </row>
    <row r="168" spans="1:9" ht="20.100000000000001" customHeight="1">
      <c r="A168" s="1086">
        <v>36100</v>
      </c>
      <c r="B168" s="322" t="s">
        <v>2231</v>
      </c>
      <c r="C168" s="1095">
        <f>+C169</f>
        <v>0</v>
      </c>
      <c r="D168" s="1095">
        <f>+D169</f>
        <v>14210</v>
      </c>
      <c r="E168" s="447">
        <f t="shared" si="64"/>
        <v>14210</v>
      </c>
      <c r="F168" s="1095">
        <f t="shared" ref="F168:G168" si="81">+F169</f>
        <v>14210</v>
      </c>
      <c r="G168" s="1095">
        <f t="shared" si="81"/>
        <v>14210</v>
      </c>
      <c r="H168" s="447">
        <f t="shared" si="66"/>
        <v>0</v>
      </c>
      <c r="I168" s="520">
        <f t="shared" si="67"/>
        <v>1</v>
      </c>
    </row>
    <row r="169" spans="1:9" ht="20.100000000000001" customHeight="1">
      <c r="A169" s="1087">
        <v>36101</v>
      </c>
      <c r="B169" s="323" t="s">
        <v>2231</v>
      </c>
      <c r="C169" s="1095"/>
      <c r="D169" s="1095">
        <f>12064+2146</f>
        <v>14210</v>
      </c>
      <c r="E169" s="447">
        <f t="shared" si="64"/>
        <v>14210</v>
      </c>
      <c r="F169" s="1095">
        <v>14210</v>
      </c>
      <c r="G169" s="1095">
        <v>14210</v>
      </c>
      <c r="H169" s="447">
        <f t="shared" si="66"/>
        <v>0</v>
      </c>
      <c r="I169" s="520">
        <f t="shared" si="67"/>
        <v>1</v>
      </c>
    </row>
    <row r="170" spans="1:9" ht="25.5">
      <c r="A170" s="1086" t="s">
        <v>2232</v>
      </c>
      <c r="B170" s="322" t="s">
        <v>2233</v>
      </c>
      <c r="C170" s="1095">
        <f>+C171</f>
        <v>0</v>
      </c>
      <c r="D170" s="1095">
        <f>+D171</f>
        <v>1400</v>
      </c>
      <c r="E170" s="447">
        <f t="shared" si="64"/>
        <v>1400</v>
      </c>
      <c r="F170" s="1095">
        <f t="shared" ref="F170:G170" si="82">+F171</f>
        <v>1400</v>
      </c>
      <c r="G170" s="1095">
        <f t="shared" si="82"/>
        <v>1400</v>
      </c>
      <c r="H170" s="447">
        <f t="shared" si="66"/>
        <v>0</v>
      </c>
      <c r="I170" s="520">
        <f t="shared" si="67"/>
        <v>1</v>
      </c>
    </row>
    <row r="171" spans="1:9" ht="51">
      <c r="A171" s="1089" t="s">
        <v>2234</v>
      </c>
      <c r="B171" s="323" t="s">
        <v>2235</v>
      </c>
      <c r="C171" s="1095"/>
      <c r="D171" s="1095">
        <v>1400</v>
      </c>
      <c r="E171" s="447">
        <f t="shared" si="64"/>
        <v>1400</v>
      </c>
      <c r="F171" s="1095">
        <v>1400</v>
      </c>
      <c r="G171" s="1095">
        <v>1400</v>
      </c>
      <c r="H171" s="447">
        <f t="shared" si="66"/>
        <v>0</v>
      </c>
      <c r="I171" s="520">
        <f t="shared" si="67"/>
        <v>1</v>
      </c>
    </row>
    <row r="172" spans="1:9" ht="20.100000000000001" customHeight="1">
      <c r="A172" s="1091">
        <v>36400</v>
      </c>
      <c r="B172" s="322" t="s">
        <v>2236</v>
      </c>
      <c r="C172" s="1095">
        <f>+C173</f>
        <v>0</v>
      </c>
      <c r="D172" s="1095">
        <f>+D173</f>
        <v>0</v>
      </c>
      <c r="E172" s="447">
        <f t="shared" si="64"/>
        <v>0</v>
      </c>
      <c r="F172" s="1095">
        <f t="shared" ref="F172:G172" si="83">+F173</f>
        <v>0</v>
      </c>
      <c r="G172" s="1095">
        <f t="shared" si="83"/>
        <v>0</v>
      </c>
      <c r="H172" s="447">
        <f t="shared" si="66"/>
        <v>0</v>
      </c>
      <c r="I172" s="520" t="str">
        <f t="shared" si="67"/>
        <v/>
      </c>
    </row>
    <row r="173" spans="1:9" ht="20.100000000000001" customHeight="1">
      <c r="A173" s="1087">
        <v>36401</v>
      </c>
      <c r="B173" s="323" t="s">
        <v>2236</v>
      </c>
      <c r="C173" s="1095"/>
      <c r="D173" s="1095"/>
      <c r="E173" s="447">
        <f t="shared" si="64"/>
        <v>0</v>
      </c>
      <c r="F173" s="1095"/>
      <c r="G173" s="1095"/>
      <c r="H173" s="447">
        <f t="shared" si="66"/>
        <v>0</v>
      </c>
      <c r="I173" s="520" t="str">
        <f t="shared" si="67"/>
        <v/>
      </c>
    </row>
    <row r="174" spans="1:9" ht="20.100000000000001" customHeight="1">
      <c r="A174" s="1086" t="s">
        <v>2237</v>
      </c>
      <c r="B174" s="322" t="s">
        <v>2238</v>
      </c>
      <c r="C174" s="1095">
        <f>+C175+C177+C179+C182+C184</f>
        <v>1335315</v>
      </c>
      <c r="D174" s="1095">
        <f>+D175+D177+D179+D182+D184</f>
        <v>-963082</v>
      </c>
      <c r="E174" s="447">
        <f t="shared" si="64"/>
        <v>372233</v>
      </c>
      <c r="F174" s="1095">
        <f t="shared" ref="F174:G174" si="84">+F175+F177+F179+F182+F184</f>
        <v>315848</v>
      </c>
      <c r="G174" s="1095">
        <f t="shared" si="84"/>
        <v>315848</v>
      </c>
      <c r="H174" s="447">
        <f t="shared" si="66"/>
        <v>56385</v>
      </c>
      <c r="I174" s="520">
        <f t="shared" si="67"/>
        <v>0.84852229651857847</v>
      </c>
    </row>
    <row r="175" spans="1:9" ht="20.100000000000001" customHeight="1">
      <c r="A175" s="1086" t="s">
        <v>2239</v>
      </c>
      <c r="B175" s="322" t="s">
        <v>2240</v>
      </c>
      <c r="C175" s="1095">
        <f>+C176</f>
        <v>744148</v>
      </c>
      <c r="D175" s="1095">
        <f>+D176</f>
        <v>-564896</v>
      </c>
      <c r="E175" s="447">
        <f t="shared" si="64"/>
        <v>179252</v>
      </c>
      <c r="F175" s="1095">
        <f t="shared" ref="F175:G175" si="85">+F176</f>
        <v>169995</v>
      </c>
      <c r="G175" s="1095">
        <f t="shared" si="85"/>
        <v>169995</v>
      </c>
      <c r="H175" s="447">
        <f t="shared" si="66"/>
        <v>9257</v>
      </c>
      <c r="I175" s="520">
        <f t="shared" si="67"/>
        <v>0.94835761944078723</v>
      </c>
    </row>
    <row r="176" spans="1:9" ht="20.100000000000001" customHeight="1">
      <c r="A176" s="1089" t="s">
        <v>2241</v>
      </c>
      <c r="B176" s="323" t="s">
        <v>2240</v>
      </c>
      <c r="C176" s="1095">
        <v>744148</v>
      </c>
      <c r="D176" s="1095">
        <v>-564896</v>
      </c>
      <c r="E176" s="447">
        <f t="shared" si="64"/>
        <v>179252</v>
      </c>
      <c r="F176" s="1095">
        <v>169995</v>
      </c>
      <c r="G176" s="1095">
        <v>169995</v>
      </c>
      <c r="H176" s="447">
        <f t="shared" si="66"/>
        <v>9257</v>
      </c>
      <c r="I176" s="520">
        <f t="shared" si="67"/>
        <v>0.94835761944078723</v>
      </c>
    </row>
    <row r="177" spans="1:9" ht="20.100000000000001" customHeight="1">
      <c r="A177" s="1086" t="s">
        <v>2242</v>
      </c>
      <c r="B177" s="322" t="s">
        <v>2243</v>
      </c>
      <c r="C177" s="1095">
        <f>+C178</f>
        <v>1189</v>
      </c>
      <c r="D177" s="1095">
        <f>+D178</f>
        <v>-530</v>
      </c>
      <c r="E177" s="447">
        <f t="shared" si="64"/>
        <v>659</v>
      </c>
      <c r="F177" s="1095">
        <f t="shared" ref="F177:G177" si="86">+F178</f>
        <v>659</v>
      </c>
      <c r="G177" s="1095">
        <f t="shared" si="86"/>
        <v>659</v>
      </c>
      <c r="H177" s="447">
        <f t="shared" si="66"/>
        <v>0</v>
      </c>
      <c r="I177" s="520">
        <f t="shared" si="67"/>
        <v>1</v>
      </c>
    </row>
    <row r="178" spans="1:9" ht="20.100000000000001" customHeight="1">
      <c r="A178" s="1089" t="s">
        <v>2244</v>
      </c>
      <c r="B178" s="323" t="s">
        <v>2243</v>
      </c>
      <c r="C178" s="1095">
        <v>1189</v>
      </c>
      <c r="D178" s="1095">
        <v>-530</v>
      </c>
      <c r="E178" s="447">
        <f t="shared" si="64"/>
        <v>659</v>
      </c>
      <c r="F178" s="1095">
        <v>659</v>
      </c>
      <c r="G178" s="1095">
        <v>659</v>
      </c>
      <c r="H178" s="447">
        <f t="shared" si="66"/>
        <v>0</v>
      </c>
      <c r="I178" s="520">
        <f t="shared" si="67"/>
        <v>1</v>
      </c>
    </row>
    <row r="179" spans="1:9" ht="20.100000000000001" customHeight="1">
      <c r="A179" s="1086" t="s">
        <v>2245</v>
      </c>
      <c r="B179" s="322" t="s">
        <v>2246</v>
      </c>
      <c r="C179" s="1095">
        <f>+C180+C181</f>
        <v>462910</v>
      </c>
      <c r="D179" s="1095">
        <f>+D180+D181</f>
        <v>-270588</v>
      </c>
      <c r="E179" s="447">
        <f t="shared" si="64"/>
        <v>192322</v>
      </c>
      <c r="F179" s="1095">
        <f t="shared" ref="F179:G179" si="87">+F180+F181</f>
        <v>145194</v>
      </c>
      <c r="G179" s="1095">
        <f t="shared" si="87"/>
        <v>145194</v>
      </c>
      <c r="H179" s="447">
        <f t="shared" si="66"/>
        <v>47128</v>
      </c>
      <c r="I179" s="520">
        <f t="shared" si="67"/>
        <v>0.75495263152421455</v>
      </c>
    </row>
    <row r="180" spans="1:9" ht="20.100000000000001" customHeight="1">
      <c r="A180" s="1089" t="s">
        <v>2247</v>
      </c>
      <c r="B180" s="323" t="s">
        <v>2246</v>
      </c>
      <c r="C180" s="1095">
        <v>267569</v>
      </c>
      <c r="D180" s="1095">
        <v>-155751</v>
      </c>
      <c r="E180" s="447">
        <f t="shared" si="64"/>
        <v>111818</v>
      </c>
      <c r="F180" s="1095">
        <v>70844</v>
      </c>
      <c r="G180" s="1095">
        <v>70844</v>
      </c>
      <c r="H180" s="447">
        <f t="shared" si="66"/>
        <v>40974</v>
      </c>
      <c r="I180" s="520">
        <f t="shared" si="67"/>
        <v>0.63356525782968753</v>
      </c>
    </row>
    <row r="181" spans="1:9" ht="20.100000000000001" customHeight="1">
      <c r="A181" s="1089" t="s">
        <v>2248</v>
      </c>
      <c r="B181" s="323" t="s">
        <v>2249</v>
      </c>
      <c r="C181" s="1095">
        <v>195341</v>
      </c>
      <c r="D181" s="1095">
        <v>-114837</v>
      </c>
      <c r="E181" s="447">
        <f t="shared" si="64"/>
        <v>80504</v>
      </c>
      <c r="F181" s="1095">
        <v>74350</v>
      </c>
      <c r="G181" s="1095">
        <v>74350</v>
      </c>
      <c r="H181" s="447">
        <f t="shared" si="66"/>
        <v>6154</v>
      </c>
      <c r="I181" s="520">
        <f t="shared" si="67"/>
        <v>0.92355659346119445</v>
      </c>
    </row>
    <row r="182" spans="1:9" ht="20.100000000000001" customHeight="1">
      <c r="A182" s="1086" t="s">
        <v>2250</v>
      </c>
      <c r="B182" s="322" t="s">
        <v>2251</v>
      </c>
      <c r="C182" s="1095">
        <f>+C183</f>
        <v>124434</v>
      </c>
      <c r="D182" s="1095">
        <f>+D183</f>
        <v>-124434</v>
      </c>
      <c r="E182" s="447">
        <f t="shared" si="64"/>
        <v>0</v>
      </c>
      <c r="F182" s="1095">
        <f t="shared" ref="F182:G182" si="88">+F183</f>
        <v>0</v>
      </c>
      <c r="G182" s="1095">
        <f t="shared" si="88"/>
        <v>0</v>
      </c>
      <c r="H182" s="447">
        <f t="shared" si="66"/>
        <v>0</v>
      </c>
      <c r="I182" s="520" t="str">
        <f t="shared" si="67"/>
        <v/>
      </c>
    </row>
    <row r="183" spans="1:9" ht="20.100000000000001" customHeight="1">
      <c r="A183" s="1089" t="s">
        <v>2252</v>
      </c>
      <c r="B183" s="323" t="s">
        <v>2251</v>
      </c>
      <c r="C183" s="1095">
        <v>124434</v>
      </c>
      <c r="D183" s="1095">
        <v>-124434</v>
      </c>
      <c r="E183" s="447">
        <f t="shared" si="64"/>
        <v>0</v>
      </c>
      <c r="F183" s="1095"/>
      <c r="G183" s="1095"/>
      <c r="H183" s="447">
        <f t="shared" si="66"/>
        <v>0</v>
      </c>
      <c r="I183" s="520" t="str">
        <f t="shared" si="67"/>
        <v/>
      </c>
    </row>
    <row r="184" spans="1:9" ht="25.5">
      <c r="A184" s="1086" t="s">
        <v>2253</v>
      </c>
      <c r="B184" s="322" t="s">
        <v>2254</v>
      </c>
      <c r="C184" s="1095">
        <f>+C185</f>
        <v>2634</v>
      </c>
      <c r="D184" s="1095">
        <f>+D185</f>
        <v>-2634</v>
      </c>
      <c r="E184" s="447">
        <f t="shared" si="64"/>
        <v>0</v>
      </c>
      <c r="F184" s="1095">
        <f t="shared" ref="F184:G184" si="89">+F185</f>
        <v>0</v>
      </c>
      <c r="G184" s="1095">
        <f t="shared" si="89"/>
        <v>0</v>
      </c>
      <c r="H184" s="447">
        <f t="shared" si="66"/>
        <v>0</v>
      </c>
      <c r="I184" s="520" t="str">
        <f t="shared" si="67"/>
        <v/>
      </c>
    </row>
    <row r="185" spans="1:9" ht="20.100000000000001" customHeight="1">
      <c r="A185" s="1089" t="s">
        <v>2255</v>
      </c>
      <c r="B185" s="323" t="s">
        <v>2254</v>
      </c>
      <c r="C185" s="1095">
        <v>2634</v>
      </c>
      <c r="D185" s="1095">
        <v>-2634</v>
      </c>
      <c r="E185" s="447">
        <f t="shared" si="64"/>
        <v>0</v>
      </c>
      <c r="F185" s="1095"/>
      <c r="G185" s="1095"/>
      <c r="H185" s="447">
        <f t="shared" si="66"/>
        <v>0</v>
      </c>
      <c r="I185" s="520" t="str">
        <f t="shared" si="67"/>
        <v/>
      </c>
    </row>
    <row r="186" spans="1:9" ht="20.100000000000001" customHeight="1">
      <c r="A186" s="1086" t="s">
        <v>2256</v>
      </c>
      <c r="B186" s="322" t="s">
        <v>2257</v>
      </c>
      <c r="C186" s="1095">
        <f>+C187+C189</f>
        <v>67649</v>
      </c>
      <c r="D186" s="1095">
        <f>+D187+D189</f>
        <v>276620</v>
      </c>
      <c r="E186" s="447">
        <f t="shared" si="64"/>
        <v>344269</v>
      </c>
      <c r="F186" s="1095">
        <f t="shared" ref="F186:G186" si="90">+F187+F189</f>
        <v>319900</v>
      </c>
      <c r="G186" s="1095">
        <f t="shared" si="90"/>
        <v>319900</v>
      </c>
      <c r="H186" s="447">
        <f t="shared" si="66"/>
        <v>24369</v>
      </c>
      <c r="I186" s="520">
        <f t="shared" si="67"/>
        <v>0.92921523576040832</v>
      </c>
    </row>
    <row r="187" spans="1:9" ht="20.100000000000001" customHeight="1">
      <c r="A187" s="1086">
        <v>38200</v>
      </c>
      <c r="B187" s="322" t="s">
        <v>2258</v>
      </c>
      <c r="C187" s="1095">
        <f>+C188</f>
        <v>0</v>
      </c>
      <c r="D187" s="1095">
        <f>+D188</f>
        <v>11410</v>
      </c>
      <c r="E187" s="447">
        <f t="shared" si="64"/>
        <v>11410</v>
      </c>
      <c r="F187" s="1095">
        <f t="shared" ref="F187:G187" si="91">+F188</f>
        <v>11410</v>
      </c>
      <c r="G187" s="1095">
        <f t="shared" si="91"/>
        <v>11410</v>
      </c>
      <c r="H187" s="447">
        <f t="shared" si="66"/>
        <v>0</v>
      </c>
      <c r="I187" s="520">
        <f t="shared" si="67"/>
        <v>1</v>
      </c>
    </row>
    <row r="188" spans="1:9" ht="20.100000000000001" customHeight="1">
      <c r="A188" s="1089">
        <v>38201</v>
      </c>
      <c r="B188" s="323" t="s">
        <v>2258</v>
      </c>
      <c r="C188" s="1095"/>
      <c r="D188" s="1095">
        <v>11410</v>
      </c>
      <c r="E188" s="447">
        <f t="shared" si="64"/>
        <v>11410</v>
      </c>
      <c r="F188" s="1095">
        <v>11410</v>
      </c>
      <c r="G188" s="1095">
        <v>11410</v>
      </c>
      <c r="H188" s="447">
        <f t="shared" si="66"/>
        <v>0</v>
      </c>
      <c r="I188" s="520">
        <f t="shared" si="67"/>
        <v>1</v>
      </c>
    </row>
    <row r="189" spans="1:9" ht="20.100000000000001" customHeight="1">
      <c r="A189" s="1086" t="s">
        <v>2259</v>
      </c>
      <c r="B189" s="322" t="s">
        <v>2260</v>
      </c>
      <c r="C189" s="1095">
        <f>+C190</f>
        <v>67649</v>
      </c>
      <c r="D189" s="1095">
        <f>+D190</f>
        <v>265210</v>
      </c>
      <c r="E189" s="447">
        <f t="shared" si="64"/>
        <v>332859</v>
      </c>
      <c r="F189" s="1095">
        <f t="shared" ref="F189:G189" si="92">+F190</f>
        <v>308490</v>
      </c>
      <c r="G189" s="1095">
        <f t="shared" si="92"/>
        <v>308490</v>
      </c>
      <c r="H189" s="447">
        <f t="shared" si="66"/>
        <v>24369</v>
      </c>
      <c r="I189" s="520">
        <f t="shared" si="67"/>
        <v>0.92678882049155953</v>
      </c>
    </row>
    <row r="190" spans="1:9" ht="20.100000000000001" customHeight="1">
      <c r="A190" s="1089" t="s">
        <v>2261</v>
      </c>
      <c r="B190" s="323" t="s">
        <v>2260</v>
      </c>
      <c r="C190" s="1095">
        <v>67649</v>
      </c>
      <c r="D190" s="1095">
        <f>157079+83762+24369</f>
        <v>265210</v>
      </c>
      <c r="E190" s="447">
        <f t="shared" si="64"/>
        <v>332859</v>
      </c>
      <c r="F190" s="1095">
        <v>308490</v>
      </c>
      <c r="G190" s="1095">
        <v>308490</v>
      </c>
      <c r="H190" s="447">
        <f t="shared" si="66"/>
        <v>24369</v>
      </c>
      <c r="I190" s="520">
        <f t="shared" si="67"/>
        <v>0.92678882049155953</v>
      </c>
    </row>
    <row r="191" spans="1:9" ht="20.100000000000001" customHeight="1">
      <c r="A191" s="1086" t="s">
        <v>2262</v>
      </c>
      <c r="B191" s="322" t="s">
        <v>2263</v>
      </c>
      <c r="C191" s="1095">
        <f>+C192+C196</f>
        <v>202091</v>
      </c>
      <c r="D191" s="1095">
        <f>+D192+D196+D194</f>
        <v>231645</v>
      </c>
      <c r="E191" s="447">
        <f t="shared" si="64"/>
        <v>433736</v>
      </c>
      <c r="F191" s="1095">
        <f>+F192+F196+F194</f>
        <v>433736</v>
      </c>
      <c r="G191" s="1095">
        <f>+G192+G196+G194</f>
        <v>433736</v>
      </c>
      <c r="H191" s="447">
        <f t="shared" si="66"/>
        <v>0</v>
      </c>
      <c r="I191" s="520">
        <f t="shared" si="67"/>
        <v>1</v>
      </c>
    </row>
    <row r="192" spans="1:9" ht="20.100000000000001" customHeight="1">
      <c r="A192" s="1086" t="s">
        <v>2264</v>
      </c>
      <c r="B192" s="322" t="s">
        <v>2265</v>
      </c>
      <c r="C192" s="1095">
        <f>+C193</f>
        <v>45301</v>
      </c>
      <c r="D192" s="1095">
        <f>+D193</f>
        <v>70025</v>
      </c>
      <c r="E192" s="447">
        <f t="shared" si="64"/>
        <v>115326</v>
      </c>
      <c r="F192" s="1095">
        <f t="shared" ref="F192:G192" si="93">+F193</f>
        <v>115326</v>
      </c>
      <c r="G192" s="1095">
        <f t="shared" si="93"/>
        <v>115326</v>
      </c>
      <c r="H192" s="447">
        <f t="shared" si="66"/>
        <v>0</v>
      </c>
      <c r="I192" s="520">
        <f t="shared" si="67"/>
        <v>1</v>
      </c>
    </row>
    <row r="193" spans="1:9" ht="20.100000000000001" customHeight="1">
      <c r="A193" s="1089" t="s">
        <v>2266</v>
      </c>
      <c r="B193" s="323" t="s">
        <v>2265</v>
      </c>
      <c r="C193" s="1095">
        <v>45301</v>
      </c>
      <c r="D193" s="1095">
        <f>+F193-C193</f>
        <v>70025</v>
      </c>
      <c r="E193" s="447">
        <f t="shared" si="64"/>
        <v>115326</v>
      </c>
      <c r="F193" s="1095">
        <v>115326</v>
      </c>
      <c r="G193" s="1095">
        <v>115326</v>
      </c>
      <c r="H193" s="447">
        <f t="shared" si="66"/>
        <v>0</v>
      </c>
      <c r="I193" s="520">
        <f t="shared" si="67"/>
        <v>1</v>
      </c>
    </row>
    <row r="194" spans="1:9" ht="25.5">
      <c r="A194" s="1086">
        <v>39500</v>
      </c>
      <c r="B194" s="1092" t="s">
        <v>2267</v>
      </c>
      <c r="C194" s="1095">
        <f>+C195</f>
        <v>0</v>
      </c>
      <c r="D194" s="1095">
        <v>33772</v>
      </c>
      <c r="E194" s="447">
        <f t="shared" si="64"/>
        <v>33772</v>
      </c>
      <c r="F194" s="1095">
        <f t="shared" ref="F194:G194" si="94">+F195</f>
        <v>33772</v>
      </c>
      <c r="G194" s="1095">
        <f t="shared" si="94"/>
        <v>33773</v>
      </c>
      <c r="H194" s="447">
        <f t="shared" si="66"/>
        <v>0</v>
      </c>
      <c r="I194" s="520">
        <f t="shared" si="67"/>
        <v>1</v>
      </c>
    </row>
    <row r="195" spans="1:9" ht="25.5">
      <c r="A195" s="1089">
        <v>39501</v>
      </c>
      <c r="B195" s="323" t="s">
        <v>2267</v>
      </c>
      <c r="C195" s="1095"/>
      <c r="D195" s="1095">
        <f>10637+23135</f>
        <v>33772</v>
      </c>
      <c r="E195" s="447">
        <f t="shared" si="64"/>
        <v>33772</v>
      </c>
      <c r="F195" s="1095">
        <v>33772</v>
      </c>
      <c r="G195" s="1095">
        <v>33773</v>
      </c>
      <c r="H195" s="447">
        <f t="shared" si="66"/>
        <v>0</v>
      </c>
      <c r="I195" s="520">
        <f t="shared" si="67"/>
        <v>1</v>
      </c>
    </row>
    <row r="196" spans="1:9" ht="20.100000000000001" customHeight="1">
      <c r="A196" s="1086">
        <v>39800</v>
      </c>
      <c r="B196" s="322" t="s">
        <v>2268</v>
      </c>
      <c r="C196" s="1095">
        <f>+C197</f>
        <v>156790</v>
      </c>
      <c r="D196" s="1095">
        <f>+D197</f>
        <v>127848</v>
      </c>
      <c r="E196" s="447">
        <f t="shared" si="64"/>
        <v>284638</v>
      </c>
      <c r="F196" s="1095">
        <f t="shared" ref="F196:G196" si="95">+F197</f>
        <v>284638</v>
      </c>
      <c r="G196" s="1095">
        <f t="shared" si="95"/>
        <v>284637</v>
      </c>
      <c r="H196" s="447">
        <f t="shared" si="66"/>
        <v>0</v>
      </c>
      <c r="I196" s="520">
        <f t="shared" si="67"/>
        <v>1</v>
      </c>
    </row>
    <row r="197" spans="1:9" ht="20.100000000000001" customHeight="1">
      <c r="A197" s="1087">
        <v>39801</v>
      </c>
      <c r="B197" s="323" t="s">
        <v>2268</v>
      </c>
      <c r="C197" s="1095">
        <v>156790</v>
      </c>
      <c r="D197" s="1095">
        <f>100615+27233</f>
        <v>127848</v>
      </c>
      <c r="E197" s="447">
        <f t="shared" si="64"/>
        <v>284638</v>
      </c>
      <c r="F197" s="1095">
        <v>284638</v>
      </c>
      <c r="G197" s="1095">
        <v>284637</v>
      </c>
      <c r="H197" s="447">
        <f t="shared" si="66"/>
        <v>0</v>
      </c>
      <c r="I197" s="520">
        <f t="shared" si="67"/>
        <v>1</v>
      </c>
    </row>
    <row r="198" spans="1:9" ht="25.5">
      <c r="A198" s="1086" t="s">
        <v>2269</v>
      </c>
      <c r="B198" s="322" t="s">
        <v>2270</v>
      </c>
      <c r="C198" s="1095">
        <f>+C199+C201</f>
        <v>4382466</v>
      </c>
      <c r="D198" s="1095">
        <f>+D199+D201+D205</f>
        <v>-185895</v>
      </c>
      <c r="E198" s="447">
        <f t="shared" si="64"/>
        <v>4196571</v>
      </c>
      <c r="F198" s="1095">
        <f>+F199+F201</f>
        <v>12800</v>
      </c>
      <c r="G198" s="1095">
        <f>+G199+G201</f>
        <v>12800</v>
      </c>
      <c r="H198" s="447">
        <f t="shared" si="66"/>
        <v>4183771</v>
      </c>
      <c r="I198" s="520">
        <f t="shared" si="67"/>
        <v>3.0501092439517881E-3</v>
      </c>
    </row>
    <row r="199" spans="1:9" ht="25.5">
      <c r="A199" s="1086">
        <v>41000</v>
      </c>
      <c r="B199" s="322" t="s">
        <v>2271</v>
      </c>
      <c r="C199" s="1095">
        <f>+C200</f>
        <v>4010014</v>
      </c>
      <c r="D199" s="1095">
        <f>+D200</f>
        <v>-185895</v>
      </c>
      <c r="E199" s="447">
        <f t="shared" si="64"/>
        <v>3824119</v>
      </c>
      <c r="F199" s="1095">
        <f t="shared" ref="F199:G199" si="96">+F200</f>
        <v>0</v>
      </c>
      <c r="G199" s="1095">
        <f t="shared" si="96"/>
        <v>0</v>
      </c>
      <c r="H199" s="447">
        <f t="shared" si="66"/>
        <v>3824119</v>
      </c>
      <c r="I199" s="520">
        <f t="shared" si="67"/>
        <v>0</v>
      </c>
    </row>
    <row r="200" spans="1:9" ht="25.5">
      <c r="A200" s="1087">
        <v>41107</v>
      </c>
      <c r="B200" s="323" t="s">
        <v>2272</v>
      </c>
      <c r="C200" s="1095">
        <v>4010014</v>
      </c>
      <c r="D200" s="1095">
        <v>-185895</v>
      </c>
      <c r="E200" s="447">
        <f t="shared" si="64"/>
        <v>3824119</v>
      </c>
      <c r="F200" s="1095"/>
      <c r="G200" s="1095"/>
      <c r="H200" s="447">
        <f t="shared" si="66"/>
        <v>3824119</v>
      </c>
      <c r="I200" s="520">
        <f t="shared" si="67"/>
        <v>0</v>
      </c>
    </row>
    <row r="201" spans="1:9" ht="20.100000000000001" customHeight="1">
      <c r="A201" s="1086" t="s">
        <v>2273</v>
      </c>
      <c r="B201" s="322" t="s">
        <v>2274</v>
      </c>
      <c r="C201" s="1095">
        <f>+C202+C205</f>
        <v>372452</v>
      </c>
      <c r="D201" s="1095">
        <f>+D202+D205</f>
        <v>0</v>
      </c>
      <c r="E201" s="447">
        <f t="shared" si="64"/>
        <v>372452</v>
      </c>
      <c r="F201" s="1095">
        <f t="shared" ref="F201:G201" si="97">+F202+F205</f>
        <v>12800</v>
      </c>
      <c r="G201" s="1095">
        <f t="shared" si="97"/>
        <v>12800</v>
      </c>
      <c r="H201" s="447">
        <f t="shared" si="66"/>
        <v>359652</v>
      </c>
      <c r="I201" s="520">
        <f t="shared" si="67"/>
        <v>3.4366844586684993E-2</v>
      </c>
    </row>
    <row r="202" spans="1:9" ht="20.100000000000001" customHeight="1">
      <c r="A202" s="1086" t="s">
        <v>2275</v>
      </c>
      <c r="B202" s="322" t="s">
        <v>2276</v>
      </c>
      <c r="C202" s="1095">
        <f>+C203+C204</f>
        <v>122452</v>
      </c>
      <c r="D202" s="1095">
        <f>+D203+D204</f>
        <v>0</v>
      </c>
      <c r="E202" s="447">
        <f t="shared" ref="E202:E217" si="98">C202+D202</f>
        <v>122452</v>
      </c>
      <c r="F202" s="1095">
        <f t="shared" ref="F202:G202" si="99">+F203+F204</f>
        <v>2800</v>
      </c>
      <c r="G202" s="1095">
        <f t="shared" si="99"/>
        <v>2800</v>
      </c>
      <c r="H202" s="447">
        <f t="shared" ref="H202:H217" si="100">E202-F202</f>
        <v>119652</v>
      </c>
      <c r="I202" s="520">
        <f t="shared" ref="I202:I217" si="101">IF(E202=0,"",F202/E202)</f>
        <v>2.2866102636134974E-2</v>
      </c>
    </row>
    <row r="203" spans="1:9" ht="25.5">
      <c r="A203" s="1090" t="s">
        <v>2277</v>
      </c>
      <c r="B203" s="323" t="s">
        <v>2278</v>
      </c>
      <c r="C203" s="1095">
        <v>122452</v>
      </c>
      <c r="D203" s="1095"/>
      <c r="E203" s="447">
        <f t="shared" si="98"/>
        <v>122452</v>
      </c>
      <c r="F203" s="1095">
        <v>2800</v>
      </c>
      <c r="G203" s="1095">
        <v>2800</v>
      </c>
      <c r="H203" s="447">
        <f t="shared" si="100"/>
        <v>119652</v>
      </c>
      <c r="I203" s="520">
        <f t="shared" si="101"/>
        <v>2.2866102636134974E-2</v>
      </c>
    </row>
    <row r="204" spans="1:9" ht="25.5">
      <c r="A204" s="1090" t="s">
        <v>2279</v>
      </c>
      <c r="B204" s="323" t="s">
        <v>2280</v>
      </c>
      <c r="C204" s="1095"/>
      <c r="D204" s="1095"/>
      <c r="E204" s="447">
        <f t="shared" si="98"/>
        <v>0</v>
      </c>
      <c r="F204" s="1095"/>
      <c r="G204" s="1095"/>
      <c r="H204" s="447">
        <f t="shared" si="100"/>
        <v>0</v>
      </c>
      <c r="I204" s="520" t="str">
        <f t="shared" si="101"/>
        <v/>
      </c>
    </row>
    <row r="205" spans="1:9" ht="25.5">
      <c r="A205" s="1086" t="s">
        <v>2281</v>
      </c>
      <c r="B205" s="322" t="s">
        <v>2282</v>
      </c>
      <c r="C205" s="1095">
        <f>+C206</f>
        <v>250000</v>
      </c>
      <c r="D205" s="1095">
        <f>+D206</f>
        <v>0</v>
      </c>
      <c r="E205" s="447">
        <f t="shared" si="98"/>
        <v>250000</v>
      </c>
      <c r="F205" s="1095">
        <f t="shared" ref="F205:G205" si="102">+F206</f>
        <v>10000</v>
      </c>
      <c r="G205" s="1095">
        <f t="shared" si="102"/>
        <v>10000</v>
      </c>
      <c r="H205" s="447">
        <f t="shared" si="100"/>
        <v>240000</v>
      </c>
      <c r="I205" s="520">
        <f t="shared" si="101"/>
        <v>0.04</v>
      </c>
    </row>
    <row r="206" spans="1:9" ht="20.100000000000001" customHeight="1">
      <c r="A206" s="1093" t="s">
        <v>2283</v>
      </c>
      <c r="B206" s="323" t="s">
        <v>2284</v>
      </c>
      <c r="C206" s="1095">
        <v>250000</v>
      </c>
      <c r="D206" s="1095"/>
      <c r="E206" s="447">
        <f t="shared" si="98"/>
        <v>250000</v>
      </c>
      <c r="F206" s="1095">
        <v>10000</v>
      </c>
      <c r="G206" s="1095">
        <v>10000</v>
      </c>
      <c r="H206" s="447">
        <f t="shared" si="100"/>
        <v>240000</v>
      </c>
      <c r="I206" s="520">
        <f t="shared" si="101"/>
        <v>0.04</v>
      </c>
    </row>
    <row r="207" spans="1:9" ht="20.100000000000001" customHeight="1">
      <c r="A207" s="1094" t="s">
        <v>2285</v>
      </c>
      <c r="B207" s="322" t="s">
        <v>2286</v>
      </c>
      <c r="C207" s="1095">
        <f>+C208+C213</f>
        <v>0</v>
      </c>
      <c r="D207" s="1095">
        <f>+D208+D213</f>
        <v>236499</v>
      </c>
      <c r="E207" s="447">
        <f t="shared" si="98"/>
        <v>236499</v>
      </c>
      <c r="F207" s="1095">
        <f t="shared" ref="F207:G207" si="103">+F208+F213</f>
        <v>214680</v>
      </c>
      <c r="G207" s="1095">
        <f t="shared" si="103"/>
        <v>214680</v>
      </c>
      <c r="H207" s="447">
        <f t="shared" si="100"/>
        <v>21819</v>
      </c>
      <c r="I207" s="520">
        <f t="shared" si="101"/>
        <v>0.90774168178300962</v>
      </c>
    </row>
    <row r="208" spans="1:9" ht="20.100000000000001" customHeight="1">
      <c r="A208" s="1094" t="s">
        <v>2287</v>
      </c>
      <c r="B208" s="322" t="s">
        <v>2288</v>
      </c>
      <c r="C208" s="1095">
        <f>+C209</f>
        <v>0</v>
      </c>
      <c r="D208" s="1095">
        <f>+D209+D211</f>
        <v>52919</v>
      </c>
      <c r="E208" s="447">
        <f t="shared" si="98"/>
        <v>52919</v>
      </c>
      <c r="F208" s="1095">
        <f t="shared" ref="F208:G208" si="104">+F209+F211</f>
        <v>31100</v>
      </c>
      <c r="G208" s="1095">
        <f t="shared" si="104"/>
        <v>31100</v>
      </c>
      <c r="H208" s="447">
        <f t="shared" si="100"/>
        <v>21819</v>
      </c>
      <c r="I208" s="520">
        <f t="shared" si="101"/>
        <v>0.58769062151590168</v>
      </c>
    </row>
    <row r="209" spans="1:9" ht="20.100000000000001" customHeight="1">
      <c r="A209" s="1094" t="s">
        <v>2289</v>
      </c>
      <c r="B209" s="322" t="s">
        <v>2290</v>
      </c>
      <c r="C209" s="1095">
        <f>+C210</f>
        <v>0</v>
      </c>
      <c r="D209" s="1095">
        <f>+D210</f>
        <v>43639</v>
      </c>
      <c r="E209" s="447">
        <f t="shared" si="98"/>
        <v>43639</v>
      </c>
      <c r="F209" s="1095">
        <f t="shared" ref="F209:G209" si="105">+F210</f>
        <v>21820</v>
      </c>
      <c r="G209" s="1095">
        <f t="shared" si="105"/>
        <v>21820</v>
      </c>
      <c r="H209" s="447">
        <f t="shared" si="100"/>
        <v>21819</v>
      </c>
      <c r="I209" s="520">
        <f t="shared" si="101"/>
        <v>0.50001145764110089</v>
      </c>
    </row>
    <row r="210" spans="1:9" ht="20.100000000000001" customHeight="1">
      <c r="A210" s="1093" t="s">
        <v>2291</v>
      </c>
      <c r="B210" s="323" t="s">
        <v>2292</v>
      </c>
      <c r="C210" s="1095"/>
      <c r="D210" s="1095">
        <v>43639</v>
      </c>
      <c r="E210" s="447">
        <f t="shared" si="98"/>
        <v>43639</v>
      </c>
      <c r="F210" s="1095">
        <v>21820</v>
      </c>
      <c r="G210" s="1095">
        <v>21820</v>
      </c>
      <c r="H210" s="447">
        <f t="shared" si="100"/>
        <v>21819</v>
      </c>
      <c r="I210" s="520">
        <f t="shared" si="101"/>
        <v>0.50001145764110089</v>
      </c>
    </row>
    <row r="211" spans="1:9" ht="25.5">
      <c r="A211" s="1094">
        <v>51300</v>
      </c>
      <c r="B211" s="322" t="s">
        <v>2299</v>
      </c>
      <c r="C211" s="1095">
        <f>+C212</f>
        <v>0</v>
      </c>
      <c r="D211" s="1095">
        <f>+D212</f>
        <v>9280</v>
      </c>
      <c r="E211" s="447">
        <f t="shared" si="98"/>
        <v>9280</v>
      </c>
      <c r="F211" s="1095">
        <f t="shared" ref="F211:G211" si="106">+F212</f>
        <v>9280</v>
      </c>
      <c r="G211" s="1095">
        <f t="shared" si="106"/>
        <v>9280</v>
      </c>
      <c r="H211" s="447">
        <f t="shared" si="100"/>
        <v>0</v>
      </c>
      <c r="I211" s="520">
        <f t="shared" si="101"/>
        <v>1</v>
      </c>
    </row>
    <row r="212" spans="1:9" ht="20.100000000000001" customHeight="1">
      <c r="A212" s="1093">
        <v>51301</v>
      </c>
      <c r="B212" s="323" t="s">
        <v>2299</v>
      </c>
      <c r="C212" s="1095"/>
      <c r="D212" s="1095">
        <v>9280</v>
      </c>
      <c r="E212" s="447">
        <f t="shared" si="98"/>
        <v>9280</v>
      </c>
      <c r="F212" s="1095">
        <v>9280</v>
      </c>
      <c r="G212" s="1095">
        <v>9280</v>
      </c>
      <c r="H212" s="447">
        <f t="shared" si="100"/>
        <v>0</v>
      </c>
      <c r="I212" s="520">
        <f t="shared" si="101"/>
        <v>1</v>
      </c>
    </row>
    <row r="213" spans="1:9" ht="20.100000000000001" customHeight="1">
      <c r="A213" s="1094" t="s">
        <v>2293</v>
      </c>
      <c r="B213" s="322" t="s">
        <v>2294</v>
      </c>
      <c r="C213" s="1095">
        <f>+C214</f>
        <v>0</v>
      </c>
      <c r="D213" s="1095">
        <f>+D214+D216</f>
        <v>183580</v>
      </c>
      <c r="E213" s="447">
        <f t="shared" si="98"/>
        <v>183580</v>
      </c>
      <c r="F213" s="1095">
        <f t="shared" ref="F213:G213" si="107">+F214+F216</f>
        <v>183580</v>
      </c>
      <c r="G213" s="1095">
        <f t="shared" si="107"/>
        <v>183580</v>
      </c>
      <c r="H213" s="447">
        <f t="shared" si="100"/>
        <v>0</v>
      </c>
      <c r="I213" s="520">
        <f t="shared" si="101"/>
        <v>1</v>
      </c>
    </row>
    <row r="214" spans="1:9" ht="20.100000000000001" customHeight="1">
      <c r="A214" s="1094" t="s">
        <v>2295</v>
      </c>
      <c r="B214" s="322" t="s">
        <v>2296</v>
      </c>
      <c r="C214" s="1095">
        <f>+C215</f>
        <v>0</v>
      </c>
      <c r="D214" s="1095">
        <f>+D215</f>
        <v>82026</v>
      </c>
      <c r="E214" s="447">
        <f t="shared" si="98"/>
        <v>82026</v>
      </c>
      <c r="F214" s="1095">
        <f t="shared" ref="F214:G214" si="108">+F215</f>
        <v>82026</v>
      </c>
      <c r="G214" s="1095">
        <f t="shared" si="108"/>
        <v>82026</v>
      </c>
      <c r="H214" s="447">
        <f t="shared" si="100"/>
        <v>0</v>
      </c>
      <c r="I214" s="520">
        <f t="shared" si="101"/>
        <v>1</v>
      </c>
    </row>
    <row r="215" spans="1:9" ht="20.100000000000001" customHeight="1">
      <c r="A215" s="1093" t="s">
        <v>2297</v>
      </c>
      <c r="B215" s="323" t="s">
        <v>2296</v>
      </c>
      <c r="C215" s="1095"/>
      <c r="D215" s="1095">
        <v>82026</v>
      </c>
      <c r="E215" s="447">
        <f t="shared" si="98"/>
        <v>82026</v>
      </c>
      <c r="F215" s="1095">
        <v>82026</v>
      </c>
      <c r="G215" s="1095">
        <v>82026</v>
      </c>
      <c r="H215" s="447">
        <f t="shared" si="100"/>
        <v>0</v>
      </c>
      <c r="I215" s="520">
        <f t="shared" si="101"/>
        <v>1</v>
      </c>
    </row>
    <row r="216" spans="1:9" ht="20.100000000000001" customHeight="1">
      <c r="A216" s="1094">
        <v>59700</v>
      </c>
      <c r="B216" s="322" t="s">
        <v>2298</v>
      </c>
      <c r="C216" s="1095">
        <f>+C217</f>
        <v>0</v>
      </c>
      <c r="D216" s="1095">
        <f>+D217</f>
        <v>101554</v>
      </c>
      <c r="E216" s="447">
        <f t="shared" si="98"/>
        <v>101554</v>
      </c>
      <c r="F216" s="1095">
        <f t="shared" ref="F216:G216" si="109">+F217</f>
        <v>101554</v>
      </c>
      <c r="G216" s="1095">
        <f t="shared" si="109"/>
        <v>101554</v>
      </c>
      <c r="H216" s="447">
        <f t="shared" si="100"/>
        <v>0</v>
      </c>
      <c r="I216" s="520">
        <f t="shared" si="101"/>
        <v>1</v>
      </c>
    </row>
    <row r="217" spans="1:9" ht="20.100000000000001" customHeight="1">
      <c r="A217" s="1093">
        <v>59701</v>
      </c>
      <c r="B217" s="323" t="s">
        <v>2298</v>
      </c>
      <c r="C217" s="1095"/>
      <c r="D217" s="1095">
        <v>101554</v>
      </c>
      <c r="E217" s="447">
        <f t="shared" si="98"/>
        <v>101554</v>
      </c>
      <c r="F217" s="1095">
        <v>101554</v>
      </c>
      <c r="G217" s="1095">
        <v>101554</v>
      </c>
      <c r="H217" s="447">
        <f t="shared" si="100"/>
        <v>0</v>
      </c>
      <c r="I217" s="520">
        <f t="shared" si="101"/>
        <v>1</v>
      </c>
    </row>
    <row r="218" spans="1:9" s="35" customFormat="1" ht="17.25" customHeight="1">
      <c r="A218" s="324"/>
      <c r="B218" s="323"/>
      <c r="C218" s="198"/>
      <c r="D218" s="198"/>
      <c r="E218" s="447">
        <f t="shared" ref="E218" si="110">C218+D218</f>
        <v>0</v>
      </c>
      <c r="F218" s="198"/>
      <c r="G218" s="198"/>
      <c r="H218" s="447">
        <f t="shared" ref="H218" si="111">E218-F218</f>
        <v>0</v>
      </c>
      <c r="I218" s="520" t="str">
        <f t="shared" ref="I218" si="112">IF(E218=0,"",F218/E218)</f>
        <v/>
      </c>
    </row>
    <row r="219" spans="1:9" s="6" customFormat="1" ht="20.25" customHeight="1" thickBot="1">
      <c r="A219" s="199"/>
      <c r="B219" s="200" t="s">
        <v>558</v>
      </c>
      <c r="C219" s="1096">
        <f>+C207+C198+C103+C43+C9</f>
        <v>39323877</v>
      </c>
      <c r="D219" s="1096">
        <f t="shared" ref="D219:G219" si="113">+D207+D198+D103+D43+D9</f>
        <v>-5246518</v>
      </c>
      <c r="E219" s="1096">
        <f t="shared" si="113"/>
        <v>34077359</v>
      </c>
      <c r="F219" s="1096">
        <f t="shared" si="113"/>
        <v>27979051</v>
      </c>
      <c r="G219" s="1096">
        <f t="shared" si="113"/>
        <v>27742246</v>
      </c>
      <c r="H219" s="1097"/>
      <c r="I219" s="325"/>
    </row>
    <row r="220" spans="1:9">
      <c r="H220" s="1369"/>
      <c r="I220" s="1369"/>
    </row>
  </sheetData>
  <mergeCells count="8">
    <mergeCell ref="A6:B7"/>
    <mergeCell ref="H220:I220"/>
    <mergeCell ref="A1:I1"/>
    <mergeCell ref="A2:I2"/>
    <mergeCell ref="A3:I3"/>
    <mergeCell ref="A4:I4"/>
    <mergeCell ref="C5:E5"/>
    <mergeCell ref="H5:I5"/>
  </mergeCells>
  <printOptions horizontalCentered="1"/>
  <pageMargins left="0.39370078740157483" right="0.39370078740157483" top="0.51181102362204722" bottom="0.19685039370078741" header="0.31496062992125984" footer="0.15748031496062992"/>
  <pageSetup scale="6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2"/>
  <sheetViews>
    <sheetView view="pageBreakPreview" zoomScaleSheetLayoutView="100" workbookViewId="0">
      <selection activeCell="D17" sqref="D17"/>
    </sheetView>
  </sheetViews>
  <sheetFormatPr baseColWidth="10" defaultColWidth="11.42578125" defaultRowHeight="15"/>
  <cols>
    <col min="1" max="1" width="32.140625" customWidth="1"/>
    <col min="3" max="3" width="13" customWidth="1"/>
  </cols>
  <sheetData>
    <row r="1" spans="1:9" ht="15.75">
      <c r="A1" s="1142" t="str">
        <f>'CPCA-I-01'!A1:G1</f>
        <v>Universidad Tecnológica de Guaymas</v>
      </c>
      <c r="B1" s="1142"/>
      <c r="C1" s="1142"/>
      <c r="D1" s="1142"/>
      <c r="E1" s="1142"/>
      <c r="F1" s="1142"/>
      <c r="G1" s="1142"/>
      <c r="H1" s="644"/>
      <c r="I1" s="644"/>
    </row>
    <row r="2" spans="1:9" ht="15.75" customHeight="1">
      <c r="A2" s="1139" t="s">
        <v>757</v>
      </c>
      <c r="B2" s="1139"/>
      <c r="C2" s="1139"/>
      <c r="D2" s="1139"/>
      <c r="E2" s="1139"/>
      <c r="F2" s="1139"/>
      <c r="G2" s="1139"/>
      <c r="H2" s="645"/>
      <c r="I2" s="645"/>
    </row>
    <row r="3" spans="1:9" ht="15.75" customHeight="1">
      <c r="A3" s="1139" t="s">
        <v>758</v>
      </c>
      <c r="B3" s="1139"/>
      <c r="C3" s="1139"/>
      <c r="D3" s="1139"/>
      <c r="E3" s="1139"/>
      <c r="F3" s="1139"/>
      <c r="G3" s="1139"/>
      <c r="H3" s="645"/>
      <c r="I3" s="645"/>
    </row>
    <row r="4" spans="1:9" ht="15.75" customHeight="1">
      <c r="A4" s="1381" t="str">
        <f>'CPCA-I-03'!A3:D3</f>
        <v>Del 01 de enero al 31 de diciembre de 2021</v>
      </c>
      <c r="B4" s="1381"/>
      <c r="C4" s="1381"/>
      <c r="D4" s="1381"/>
      <c r="E4" s="1381"/>
      <c r="F4" s="1381"/>
      <c r="G4" s="1381"/>
      <c r="H4" s="646"/>
      <c r="I4" s="646"/>
    </row>
    <row r="5" spans="1:9" ht="15.75" customHeight="1" thickBot="1">
      <c r="A5" s="1189" t="s">
        <v>84</v>
      </c>
      <c r="B5" s="1189"/>
      <c r="C5" s="1189"/>
      <c r="D5" s="1189"/>
      <c r="E5" s="1189"/>
      <c r="F5" s="1189"/>
      <c r="G5" s="1189"/>
      <c r="H5" s="647"/>
      <c r="I5" s="647"/>
    </row>
    <row r="6" spans="1:9" ht="15.75" thickBot="1">
      <c r="A6" s="1374" t="s">
        <v>85</v>
      </c>
      <c r="B6" s="1376" t="s">
        <v>561</v>
      </c>
      <c r="C6" s="1377"/>
      <c r="D6" s="1377"/>
      <c r="E6" s="1377"/>
      <c r="F6" s="1378"/>
      <c r="G6" s="1379" t="s">
        <v>562</v>
      </c>
    </row>
    <row r="7" spans="1:9" ht="20.25" thickBot="1">
      <c r="A7" s="1375"/>
      <c r="B7" s="621" t="s">
        <v>563</v>
      </c>
      <c r="C7" s="621" t="s">
        <v>564</v>
      </c>
      <c r="D7" s="621" t="s">
        <v>565</v>
      </c>
      <c r="E7" s="621" t="s">
        <v>759</v>
      </c>
      <c r="F7" s="621" t="s">
        <v>661</v>
      </c>
      <c r="G7" s="1380"/>
    </row>
    <row r="8" spans="1:9" ht="19.5">
      <c r="A8" s="638" t="s">
        <v>760</v>
      </c>
      <c r="B8" s="703">
        <f>B9+B10+B11+B12+B13+B14+B15+B18</f>
        <v>23685442</v>
      </c>
      <c r="C8" s="703">
        <f t="shared" ref="C8:G8" si="0">C9+C10+C11+C12+C13+C14+C15+C18</f>
        <v>-3076283</v>
      </c>
      <c r="D8" s="703">
        <f t="shared" si="0"/>
        <v>20609159</v>
      </c>
      <c r="E8" s="703">
        <f t="shared" si="0"/>
        <v>20609159</v>
      </c>
      <c r="F8" s="703">
        <f t="shared" si="0"/>
        <v>20609159</v>
      </c>
      <c r="G8" s="703">
        <f t="shared" si="0"/>
        <v>-1.862645149230957E-9</v>
      </c>
    </row>
    <row r="9" spans="1:9" ht="19.5">
      <c r="A9" s="639" t="s">
        <v>761</v>
      </c>
      <c r="B9" s="705">
        <v>13737556.359999999</v>
      </c>
      <c r="C9" s="706">
        <v>-1599667.1600000001</v>
      </c>
      <c r="D9" s="704">
        <f>B9+C9</f>
        <v>12137889.199999999</v>
      </c>
      <c r="E9" s="706">
        <v>10716762.68</v>
      </c>
      <c r="F9" s="706">
        <v>10716762.68</v>
      </c>
      <c r="G9" s="704">
        <f>D9-E9</f>
        <v>1421126.5199999996</v>
      </c>
    </row>
    <row r="10" spans="1:9">
      <c r="A10" s="639" t="s">
        <v>762</v>
      </c>
      <c r="B10" s="705">
        <v>9947885.6399999987</v>
      </c>
      <c r="C10" s="706">
        <v>-1476615.8399999999</v>
      </c>
      <c r="D10" s="704">
        <f t="shared" ref="D10:D18" si="1">B10+C10</f>
        <v>8471269.7999999989</v>
      </c>
      <c r="E10" s="706">
        <v>9892396.3200000003</v>
      </c>
      <c r="F10" s="706">
        <v>9892396.3200000003</v>
      </c>
      <c r="G10" s="704">
        <f t="shared" ref="G10:G14" si="2">D10-E10</f>
        <v>-1421126.5200000014</v>
      </c>
    </row>
    <row r="11" spans="1:9">
      <c r="A11" s="639" t="s">
        <v>763</v>
      </c>
      <c r="B11" s="705"/>
      <c r="C11" s="706"/>
      <c r="D11" s="704">
        <f t="shared" si="1"/>
        <v>0</v>
      </c>
      <c r="E11" s="706"/>
      <c r="F11" s="706"/>
      <c r="G11" s="704">
        <f t="shared" si="2"/>
        <v>0</v>
      </c>
    </row>
    <row r="12" spans="1:9">
      <c r="A12" s="639" t="s">
        <v>764</v>
      </c>
      <c r="B12" s="705"/>
      <c r="C12" s="706"/>
      <c r="D12" s="704">
        <f t="shared" si="1"/>
        <v>0</v>
      </c>
      <c r="E12" s="706"/>
      <c r="F12" s="706"/>
      <c r="G12" s="704">
        <f t="shared" si="2"/>
        <v>0</v>
      </c>
    </row>
    <row r="13" spans="1:9">
      <c r="A13" s="639" t="s">
        <v>765</v>
      </c>
      <c r="B13" s="705"/>
      <c r="C13" s="706"/>
      <c r="D13" s="704">
        <f t="shared" si="1"/>
        <v>0</v>
      </c>
      <c r="E13" s="706"/>
      <c r="F13" s="706"/>
      <c r="G13" s="704">
        <f t="shared" si="2"/>
        <v>0</v>
      </c>
    </row>
    <row r="14" spans="1:9">
      <c r="A14" s="639" t="s">
        <v>766</v>
      </c>
      <c r="B14" s="705"/>
      <c r="C14" s="706"/>
      <c r="D14" s="704">
        <f t="shared" si="1"/>
        <v>0</v>
      </c>
      <c r="E14" s="706"/>
      <c r="F14" s="706"/>
      <c r="G14" s="704">
        <f t="shared" si="2"/>
        <v>0</v>
      </c>
    </row>
    <row r="15" spans="1:9" ht="29.25">
      <c r="A15" s="639" t="s">
        <v>767</v>
      </c>
      <c r="B15" s="703">
        <f>B16+B17</f>
        <v>0</v>
      </c>
      <c r="C15" s="703">
        <f t="shared" ref="C15:G15" si="3">C16+C17</f>
        <v>0</v>
      </c>
      <c r="D15" s="703">
        <f t="shared" si="3"/>
        <v>0</v>
      </c>
      <c r="E15" s="703">
        <f t="shared" si="3"/>
        <v>0</v>
      </c>
      <c r="F15" s="703">
        <f t="shared" si="3"/>
        <v>0</v>
      </c>
      <c r="G15" s="703">
        <f t="shared" si="3"/>
        <v>0</v>
      </c>
    </row>
    <row r="16" spans="1:9">
      <c r="A16" s="640" t="s">
        <v>768</v>
      </c>
      <c r="B16" s="705"/>
      <c r="C16" s="706"/>
      <c r="D16" s="704">
        <f t="shared" si="1"/>
        <v>0</v>
      </c>
      <c r="E16" s="706"/>
      <c r="F16" s="706"/>
      <c r="G16" s="704">
        <f t="shared" ref="G16:G18" si="4">D16-E16</f>
        <v>0</v>
      </c>
    </row>
    <row r="17" spans="1:7">
      <c r="A17" s="640" t="s">
        <v>769</v>
      </c>
      <c r="B17" s="705"/>
      <c r="C17" s="706"/>
      <c r="D17" s="704">
        <f t="shared" si="1"/>
        <v>0</v>
      </c>
      <c r="E17" s="706"/>
      <c r="F17" s="706"/>
      <c r="G17" s="704">
        <f t="shared" si="4"/>
        <v>0</v>
      </c>
    </row>
    <row r="18" spans="1:7">
      <c r="A18" s="639" t="s">
        <v>770</v>
      </c>
      <c r="B18" s="705"/>
      <c r="C18" s="706"/>
      <c r="D18" s="704">
        <f t="shared" si="1"/>
        <v>0</v>
      </c>
      <c r="E18" s="706"/>
      <c r="F18" s="706"/>
      <c r="G18" s="704">
        <f t="shared" si="4"/>
        <v>0</v>
      </c>
    </row>
    <row r="19" spans="1:7">
      <c r="A19" s="639"/>
      <c r="B19" s="703"/>
      <c r="C19" s="704"/>
      <c r="D19" s="704"/>
      <c r="E19" s="704"/>
      <c r="F19" s="704"/>
      <c r="G19" s="704"/>
    </row>
    <row r="20" spans="1:7" ht="19.5">
      <c r="A20" s="638" t="s">
        <v>771</v>
      </c>
      <c r="B20" s="703">
        <f>B21+B22+B23+B24+B25+B26+B27+B30</f>
        <v>0</v>
      </c>
      <c r="C20" s="703">
        <f t="shared" ref="C20:G20" si="5">C21+C22+C23+C24+C25+C26+C27+C30</f>
        <v>0</v>
      </c>
      <c r="D20" s="703">
        <f t="shared" si="5"/>
        <v>0</v>
      </c>
      <c r="E20" s="703">
        <f t="shared" si="5"/>
        <v>0</v>
      </c>
      <c r="F20" s="703">
        <f t="shared" si="5"/>
        <v>0</v>
      </c>
      <c r="G20" s="703">
        <f t="shared" si="5"/>
        <v>0</v>
      </c>
    </row>
    <row r="21" spans="1:7" ht="19.5">
      <c r="A21" s="639" t="s">
        <v>761</v>
      </c>
      <c r="B21" s="705"/>
      <c r="C21" s="706"/>
      <c r="D21" s="704">
        <f>B21+C21</f>
        <v>0</v>
      </c>
      <c r="E21" s="706"/>
      <c r="F21" s="706"/>
      <c r="G21" s="704">
        <f t="shared" ref="G21:G26" si="6">D21-E21</f>
        <v>0</v>
      </c>
    </row>
    <row r="22" spans="1:7">
      <c r="A22" s="639" t="s">
        <v>762</v>
      </c>
      <c r="B22" s="705"/>
      <c r="C22" s="706"/>
      <c r="D22" s="704">
        <f t="shared" ref="D22:D26" si="7">B22+C22</f>
        <v>0</v>
      </c>
      <c r="E22" s="706"/>
      <c r="F22" s="706"/>
      <c r="G22" s="704">
        <f t="shared" si="6"/>
        <v>0</v>
      </c>
    </row>
    <row r="23" spans="1:7">
      <c r="A23" s="639" t="s">
        <v>763</v>
      </c>
      <c r="B23" s="705"/>
      <c r="C23" s="706"/>
      <c r="D23" s="704">
        <f t="shared" si="7"/>
        <v>0</v>
      </c>
      <c r="E23" s="706"/>
      <c r="F23" s="706"/>
      <c r="G23" s="704">
        <f t="shared" si="6"/>
        <v>0</v>
      </c>
    </row>
    <row r="24" spans="1:7">
      <c r="A24" s="639" t="s">
        <v>764</v>
      </c>
      <c r="B24" s="705"/>
      <c r="C24" s="706"/>
      <c r="D24" s="704">
        <f t="shared" si="7"/>
        <v>0</v>
      </c>
      <c r="E24" s="706"/>
      <c r="F24" s="706"/>
      <c r="G24" s="704">
        <f t="shared" si="6"/>
        <v>0</v>
      </c>
    </row>
    <row r="25" spans="1:7">
      <c r="A25" s="639" t="s">
        <v>765</v>
      </c>
      <c r="B25" s="705"/>
      <c r="C25" s="706"/>
      <c r="D25" s="704">
        <f t="shared" si="7"/>
        <v>0</v>
      </c>
      <c r="E25" s="706"/>
      <c r="F25" s="706"/>
      <c r="G25" s="704">
        <f t="shared" si="6"/>
        <v>0</v>
      </c>
    </row>
    <row r="26" spans="1:7">
      <c r="A26" s="639" t="s">
        <v>766</v>
      </c>
      <c r="B26" s="705"/>
      <c r="C26" s="706"/>
      <c r="D26" s="704">
        <f t="shared" si="7"/>
        <v>0</v>
      </c>
      <c r="E26" s="706"/>
      <c r="F26" s="706"/>
      <c r="G26" s="704">
        <f t="shared" si="6"/>
        <v>0</v>
      </c>
    </row>
    <row r="27" spans="1:7" ht="29.25">
      <c r="A27" s="639" t="s">
        <v>767</v>
      </c>
      <c r="B27" s="703">
        <f>B28+B29</f>
        <v>0</v>
      </c>
      <c r="C27" s="703">
        <f t="shared" ref="C27:G27" si="8">C28+C29</f>
        <v>0</v>
      </c>
      <c r="D27" s="703">
        <f t="shared" si="8"/>
        <v>0</v>
      </c>
      <c r="E27" s="703">
        <f t="shared" si="8"/>
        <v>0</v>
      </c>
      <c r="F27" s="703">
        <f t="shared" si="8"/>
        <v>0</v>
      </c>
      <c r="G27" s="703">
        <f t="shared" si="8"/>
        <v>0</v>
      </c>
    </row>
    <row r="28" spans="1:7">
      <c r="A28" s="640" t="s">
        <v>768</v>
      </c>
      <c r="B28" s="705"/>
      <c r="C28" s="706"/>
      <c r="D28" s="704">
        <f>B28+C28</f>
        <v>0</v>
      </c>
      <c r="E28" s="706"/>
      <c r="F28" s="706"/>
      <c r="G28" s="704">
        <f t="shared" ref="G28:G30" si="9">D28-E28</f>
        <v>0</v>
      </c>
    </row>
    <row r="29" spans="1:7">
      <c r="A29" s="640" t="s">
        <v>769</v>
      </c>
      <c r="B29" s="705"/>
      <c r="C29" s="706"/>
      <c r="D29" s="704">
        <f>B29+C29</f>
        <v>0</v>
      </c>
      <c r="E29" s="706"/>
      <c r="F29" s="706"/>
      <c r="G29" s="704">
        <f t="shared" si="9"/>
        <v>0</v>
      </c>
    </row>
    <row r="30" spans="1:7">
      <c r="A30" s="639" t="s">
        <v>770</v>
      </c>
      <c r="B30" s="705"/>
      <c r="C30" s="706"/>
      <c r="D30" s="704">
        <f>B30+C30</f>
        <v>0</v>
      </c>
      <c r="E30" s="706"/>
      <c r="F30" s="706"/>
      <c r="G30" s="704">
        <f t="shared" si="9"/>
        <v>0</v>
      </c>
    </row>
    <row r="31" spans="1:7" ht="19.5">
      <c r="A31" s="638" t="s">
        <v>772</v>
      </c>
      <c r="B31" s="703">
        <f>B8+B20</f>
        <v>23685442</v>
      </c>
      <c r="C31" s="703">
        <f t="shared" ref="C31:G31" si="10">C8+C20</f>
        <v>-3076283</v>
      </c>
      <c r="D31" s="703">
        <f t="shared" si="10"/>
        <v>20609159</v>
      </c>
      <c r="E31" s="703">
        <f t="shared" si="10"/>
        <v>20609159</v>
      </c>
      <c r="F31" s="703">
        <f t="shared" si="10"/>
        <v>20609159</v>
      </c>
      <c r="G31" s="703">
        <f t="shared" si="10"/>
        <v>-1.862645149230957E-9</v>
      </c>
    </row>
    <row r="32" spans="1:7" ht="15.75" thickBot="1">
      <c r="A32" s="641"/>
      <c r="B32" s="642"/>
      <c r="C32" s="643"/>
      <c r="D32" s="643"/>
      <c r="E32" s="643"/>
      <c r="F32" s="643"/>
      <c r="G32" s="643"/>
    </row>
  </sheetData>
  <sheetProtection password="C195" sheet="1" scenarios="1" insertHyperlinks="0"/>
  <mergeCells count="8">
    <mergeCell ref="A6:A7"/>
    <mergeCell ref="B6:F6"/>
    <mergeCell ref="G6:G7"/>
    <mergeCell ref="A1:G1"/>
    <mergeCell ref="A2:G2"/>
    <mergeCell ref="A3:G3"/>
    <mergeCell ref="A4:G4"/>
    <mergeCell ref="A5:G5"/>
  </mergeCells>
  <printOptions horizontalCentered="1"/>
  <pageMargins left="0.23622047244094491" right="0.23622047244094491" top="0.74803149606299213" bottom="0.74803149606299213" header="0.31496062992125984" footer="0.31496062992125984"/>
  <pageSetup scale="9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6">
    <pageSetUpPr fitToPage="1"/>
  </sheetPr>
  <dimension ref="A1:D48"/>
  <sheetViews>
    <sheetView view="pageBreakPreview" topLeftCell="A31" zoomScale="110" zoomScaleSheetLayoutView="110" workbookViewId="0">
      <selection activeCell="B39" sqref="B39"/>
    </sheetView>
  </sheetViews>
  <sheetFormatPr baseColWidth="10" defaultColWidth="11.28515625" defaultRowHeight="16.5"/>
  <cols>
    <col min="1" max="1" width="64.5703125" style="277" customWidth="1"/>
    <col min="2" max="2" width="25.7109375" style="277" customWidth="1"/>
    <col min="3" max="3" width="25.7109375" style="403" customWidth="1"/>
    <col min="4" max="4" width="89.140625" style="277" customWidth="1"/>
    <col min="5" max="16384" width="11.28515625" style="277"/>
  </cols>
  <sheetData>
    <row r="1" spans="1:4">
      <c r="A1" s="1171" t="str">
        <f>'CPCA-I-01'!A1:G1</f>
        <v>Universidad Tecnológica de Guaymas</v>
      </c>
      <c r="B1" s="1171"/>
      <c r="C1" s="1171"/>
      <c r="D1" s="423"/>
    </row>
    <row r="2" spans="1:4" s="278" customFormat="1" ht="15.75">
      <c r="A2" s="1171" t="s">
        <v>13</v>
      </c>
      <c r="B2" s="1171"/>
      <c r="C2" s="1171"/>
    </row>
    <row r="3" spans="1:4" s="278" customFormat="1">
      <c r="A3" s="1172" t="str">
        <f>'CPCA-I-01'!A3:G3</f>
        <v>Al 31 de diciembre de 2021</v>
      </c>
      <c r="B3" s="1172"/>
      <c r="C3" s="1172"/>
    </row>
    <row r="4" spans="1:4" s="279" customFormat="1" ht="17.25" thickBot="1">
      <c r="A4" s="392"/>
      <c r="B4" s="525"/>
      <c r="C4" s="393"/>
    </row>
    <row r="5" spans="1:4" s="395" customFormat="1" ht="27" customHeight="1" thickBot="1">
      <c r="A5" s="394" t="s">
        <v>773</v>
      </c>
      <c r="B5" s="168"/>
      <c r="C5" s="249">
        <f>'CPCA-II-04'!E80</f>
        <v>27979051</v>
      </c>
      <c r="D5" s="404" t="str">
        <f>IF((C5-'CPCA-II-04'!E80)&gt;0.9,"ERROR!!!!! EL MONTO NO COINCIDE CON LO REPORTADO EN EL FORMATO ETCA-II-04, EN EL TOTAL DE EGRESOS DEVENGADO ANUAL","")</f>
        <v/>
      </c>
    </row>
    <row r="6" spans="1:4" s="395" customFormat="1" ht="9.75" customHeight="1">
      <c r="A6" s="396"/>
      <c r="B6" s="266"/>
      <c r="C6" s="405"/>
      <c r="D6" s="404"/>
    </row>
    <row r="7" spans="1:4" s="395" customFormat="1" ht="17.25" customHeight="1" thickBot="1">
      <c r="A7" s="397"/>
      <c r="B7" s="269"/>
      <c r="C7" s="406"/>
      <c r="D7" s="404"/>
    </row>
    <row r="8" spans="1:4" ht="20.100000000000001" customHeight="1">
      <c r="A8" s="398" t="s">
        <v>923</v>
      </c>
      <c r="B8" s="800"/>
      <c r="C8" s="407">
        <f>SUM(B9:B29)</f>
        <v>344891</v>
      </c>
      <c r="D8" s="408"/>
    </row>
    <row r="9" spans="1:4" ht="20.100000000000001" customHeight="1">
      <c r="A9" s="399" t="s">
        <v>924</v>
      </c>
      <c r="B9" s="840">
        <v>0</v>
      </c>
      <c r="C9" s="409"/>
      <c r="D9" s="408"/>
    </row>
    <row r="10" spans="1:4" ht="20.100000000000001" customHeight="1">
      <c r="A10" s="399" t="s">
        <v>925</v>
      </c>
      <c r="B10" s="840">
        <v>0</v>
      </c>
      <c r="C10" s="409"/>
      <c r="D10" s="408"/>
    </row>
    <row r="11" spans="1:4" ht="20.100000000000001" customHeight="1">
      <c r="A11" s="399" t="s">
        <v>536</v>
      </c>
      <c r="B11" s="840">
        <v>31100</v>
      </c>
      <c r="C11" s="409"/>
      <c r="D11" s="408"/>
    </row>
    <row r="12" spans="1:4">
      <c r="A12" s="399" t="s">
        <v>537</v>
      </c>
      <c r="B12" s="840">
        <v>0</v>
      </c>
      <c r="C12" s="409"/>
      <c r="D12" s="408"/>
    </row>
    <row r="13" spans="1:4" ht="20.100000000000001" customHeight="1">
      <c r="A13" s="399" t="s">
        <v>538</v>
      </c>
      <c r="B13" s="840">
        <v>0</v>
      </c>
      <c r="C13" s="409"/>
      <c r="D13" s="408"/>
    </row>
    <row r="14" spans="1:4" ht="20.100000000000001" customHeight="1">
      <c r="A14" s="399" t="s">
        <v>539</v>
      </c>
      <c r="B14" s="840">
        <v>0</v>
      </c>
      <c r="C14" s="409"/>
      <c r="D14" s="408"/>
    </row>
    <row r="15" spans="1:4" ht="20.100000000000001" customHeight="1">
      <c r="A15" s="399" t="s">
        <v>540</v>
      </c>
      <c r="B15" s="840">
        <v>0</v>
      </c>
      <c r="C15" s="409"/>
      <c r="D15" s="408"/>
    </row>
    <row r="16" spans="1:4" ht="20.100000000000001" customHeight="1">
      <c r="A16" s="399" t="s">
        <v>541</v>
      </c>
      <c r="B16" s="840">
        <v>0</v>
      </c>
      <c r="C16" s="409"/>
      <c r="D16" s="408"/>
    </row>
    <row r="17" spans="1:4" ht="20.100000000000001" customHeight="1">
      <c r="A17" s="399" t="s">
        <v>956</v>
      </c>
      <c r="B17" s="840">
        <v>0</v>
      </c>
      <c r="C17" s="409"/>
      <c r="D17" s="408"/>
    </row>
    <row r="18" spans="1:4" ht="20.100000000000001" customHeight="1">
      <c r="A18" s="399" t="s">
        <v>543</v>
      </c>
      <c r="B18" s="840">
        <v>0</v>
      </c>
      <c r="C18" s="409"/>
      <c r="D18" s="408"/>
    </row>
    <row r="19" spans="1:4" ht="20.100000000000001" customHeight="1">
      <c r="A19" s="399" t="s">
        <v>54</v>
      </c>
      <c r="B19" s="840">
        <v>183580</v>
      </c>
      <c r="C19" s="409"/>
      <c r="D19" s="408"/>
    </row>
    <row r="20" spans="1:4" ht="20.100000000000001" customHeight="1">
      <c r="A20" s="399" t="s">
        <v>544</v>
      </c>
      <c r="B20" s="840">
        <v>0</v>
      </c>
      <c r="C20" s="409"/>
      <c r="D20" s="408"/>
    </row>
    <row r="21" spans="1:4" ht="20.100000000000001" customHeight="1">
      <c r="A21" s="399" t="s">
        <v>545</v>
      </c>
      <c r="B21" s="840">
        <v>0</v>
      </c>
      <c r="C21" s="409"/>
      <c r="D21" s="408"/>
    </row>
    <row r="22" spans="1:4" ht="20.100000000000001" customHeight="1">
      <c r="A22" s="399" t="s">
        <v>549</v>
      </c>
      <c r="B22" s="840">
        <v>0</v>
      </c>
      <c r="C22" s="409"/>
      <c r="D22" s="408"/>
    </row>
    <row r="23" spans="1:4" ht="20.100000000000001" customHeight="1">
      <c r="A23" s="399" t="s">
        <v>550</v>
      </c>
      <c r="B23" s="840">
        <v>0</v>
      </c>
      <c r="C23" s="409"/>
      <c r="D23" s="408"/>
    </row>
    <row r="24" spans="1:4" ht="20.100000000000001" customHeight="1">
      <c r="A24" s="399" t="s">
        <v>551</v>
      </c>
      <c r="B24" s="840">
        <v>0</v>
      </c>
      <c r="C24" s="409"/>
      <c r="D24" s="408"/>
    </row>
    <row r="25" spans="1:4" ht="20.100000000000001" customHeight="1">
      <c r="A25" s="399" t="s">
        <v>552</v>
      </c>
      <c r="B25" s="840">
        <v>0</v>
      </c>
      <c r="C25" s="409"/>
      <c r="D25" s="408"/>
    </row>
    <row r="26" spans="1:4" ht="20.100000000000001" customHeight="1">
      <c r="A26" s="399" t="s">
        <v>554</v>
      </c>
      <c r="B26" s="840">
        <v>0</v>
      </c>
      <c r="C26" s="409"/>
      <c r="D26" s="408"/>
    </row>
    <row r="27" spans="1:4" ht="20.100000000000001" customHeight="1">
      <c r="A27" s="399" t="s">
        <v>957</v>
      </c>
      <c r="B27" s="840">
        <v>0</v>
      </c>
      <c r="C27" s="409"/>
      <c r="D27" s="408"/>
    </row>
    <row r="28" spans="1:4" ht="20.100000000000001" customHeight="1">
      <c r="A28" s="399" t="s">
        <v>958</v>
      </c>
      <c r="B28" s="840">
        <v>0</v>
      </c>
      <c r="C28" s="409"/>
      <c r="D28" s="408"/>
    </row>
    <row r="29" spans="1:4" ht="20.100000000000001" customHeight="1" thickBot="1">
      <c r="A29" s="399" t="s">
        <v>774</v>
      </c>
      <c r="B29" s="841">
        <v>130211</v>
      </c>
      <c r="C29" s="410"/>
      <c r="D29" s="408"/>
    </row>
    <row r="30" spans="1:4" ht="7.5" customHeight="1">
      <c r="A30" s="400"/>
      <c r="B30" s="266"/>
      <c r="C30" s="411"/>
      <c r="D30" s="408"/>
    </row>
    <row r="31" spans="1:4" ht="20.100000000000001" customHeight="1" thickBot="1">
      <c r="A31" s="401"/>
      <c r="B31" s="269"/>
      <c r="C31" s="412"/>
      <c r="D31" s="408"/>
    </row>
    <row r="32" spans="1:4" ht="20.100000000000001" customHeight="1">
      <c r="A32" s="398" t="s">
        <v>926</v>
      </c>
      <c r="B32" s="842"/>
      <c r="C32" s="407">
        <f>SUM(B33:B39)</f>
        <v>8313542</v>
      </c>
      <c r="D32" s="408"/>
    </row>
    <row r="33" spans="1:4">
      <c r="A33" s="399" t="s">
        <v>234</v>
      </c>
      <c r="B33" s="840">
        <v>8313422</v>
      </c>
      <c r="C33" s="409"/>
      <c r="D33" s="408"/>
    </row>
    <row r="34" spans="1:4" ht="20.100000000000001" customHeight="1">
      <c r="A34" s="399" t="s">
        <v>235</v>
      </c>
      <c r="B34" s="840">
        <v>120</v>
      </c>
      <c r="C34" s="409"/>
      <c r="D34" s="416" t="str">
        <f>IF(B33&lt;&gt;'CPCA-I-03'!C52,"ERROR!!!!! EL MONTO NO COINCIDE CON LO REPORTADO EN EL FORMATO ETCA-I-02 POR CONCEPTO DE ESTIMACIONES, DEPRECIACIONES, ETC..","")</f>
        <v/>
      </c>
    </row>
    <row r="35" spans="1:4" ht="20.100000000000001" customHeight="1">
      <c r="A35" s="399" t="s">
        <v>236</v>
      </c>
      <c r="B35" s="840">
        <v>0</v>
      </c>
      <c r="C35" s="409"/>
      <c r="D35" s="408"/>
    </row>
    <row r="36" spans="1:4" ht="25.5" customHeight="1">
      <c r="A36" s="399" t="s">
        <v>947</v>
      </c>
      <c r="B36" s="840">
        <v>0</v>
      </c>
      <c r="C36" s="409"/>
      <c r="D36" s="408"/>
    </row>
    <row r="37" spans="1:4" ht="20.100000000000001" customHeight="1">
      <c r="A37" s="399" t="s">
        <v>237</v>
      </c>
      <c r="B37" s="840">
        <v>0</v>
      </c>
      <c r="C37" s="409"/>
      <c r="D37" s="408"/>
    </row>
    <row r="38" spans="1:4" ht="20.100000000000001" customHeight="1">
      <c r="A38" s="399" t="s">
        <v>238</v>
      </c>
      <c r="B38" s="840">
        <v>0</v>
      </c>
      <c r="C38" s="409"/>
      <c r="D38" s="408"/>
    </row>
    <row r="39" spans="1:4" ht="20.100000000000001" customHeight="1">
      <c r="A39" s="399" t="s">
        <v>775</v>
      </c>
      <c r="B39" s="840">
        <v>0</v>
      </c>
      <c r="C39" s="409"/>
      <c r="D39" s="408"/>
    </row>
    <row r="40" spans="1:4" ht="20.100000000000001" customHeight="1" thickBot="1">
      <c r="A40" s="402"/>
      <c r="B40" s="843"/>
      <c r="C40" s="410"/>
      <c r="D40" s="408"/>
    </row>
    <row r="41" spans="1:4" ht="20.100000000000001" customHeight="1" thickBot="1">
      <c r="A41" s="500" t="s">
        <v>776</v>
      </c>
      <c r="B41" s="844"/>
      <c r="C41" s="249">
        <f>C5-C8+C32</f>
        <v>35947702</v>
      </c>
      <c r="D41" s="408"/>
    </row>
    <row r="42" spans="1:4" ht="20.100000000000001" customHeight="1">
      <c r="A42" s="499"/>
      <c r="B42" s="497"/>
      <c r="C42" s="498"/>
      <c r="D42" s="408" t="str">
        <f>IF((C41-'CPCA-I-03'!C61)&gt;0.9,"ERROR!!!!! EL MONTO NO COINCIDE CON LO REPORTADO EN EL FORMATO ETCA-I-03, EN EL MISMO RUBRO","")</f>
        <v/>
      </c>
    </row>
    <row r="43" spans="1:4" ht="20.100000000000001" customHeight="1">
      <c r="A43" s="496"/>
      <c r="B43" s="497"/>
      <c r="C43" s="498"/>
      <c r="D43" s="408"/>
    </row>
    <row r="44" spans="1:4" ht="20.100000000000001" customHeight="1">
      <c r="A44" s="496"/>
      <c r="B44" s="497"/>
      <c r="C44" s="498"/>
      <c r="D44" s="408"/>
    </row>
    <row r="45" spans="1:4" ht="20.100000000000001" customHeight="1">
      <c r="A45" s="496"/>
      <c r="B45" s="497"/>
      <c r="C45" s="498"/>
      <c r="D45" s="408"/>
    </row>
    <row r="46" spans="1:4" ht="20.100000000000001" customHeight="1">
      <c r="A46" s="496"/>
      <c r="B46" s="497"/>
      <c r="C46" s="498"/>
      <c r="D46" s="408"/>
    </row>
    <row r="47" spans="1:4" ht="26.25" customHeight="1">
      <c r="A47" s="499"/>
      <c r="B47" s="497"/>
      <c r="C47" s="498"/>
      <c r="D47" s="408"/>
    </row>
    <row r="48" spans="1:4">
      <c r="D48" s="408"/>
    </row>
  </sheetData>
  <sheetProtection password="C115" sheet="1" scenarios="1" formatColumns="0" formatRows="0" insertHyperlinks="0"/>
  <mergeCells count="3">
    <mergeCell ref="A1:C1"/>
    <mergeCell ref="A2:C2"/>
    <mergeCell ref="A3:C3"/>
  </mergeCells>
  <printOptions horizontalCentered="1"/>
  <pageMargins left="0.39370078740157483" right="0.39370078740157483" top="0.74803149606299213" bottom="0.74803149606299213" header="0.31496062992125984" footer="0.31496062992125984"/>
  <pageSetup scale="8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7"/>
  <dimension ref="A1:J37"/>
  <sheetViews>
    <sheetView view="pageBreakPreview" zoomScaleSheetLayoutView="100" workbookViewId="0">
      <selection activeCell="B15" sqref="B15"/>
    </sheetView>
  </sheetViews>
  <sheetFormatPr baseColWidth="10" defaultColWidth="11.28515625" defaultRowHeight="16.5"/>
  <cols>
    <col min="1" max="1" width="4.28515625" style="121" customWidth="1"/>
    <col min="2" max="2" width="41.7109375" style="103" customWidth="1"/>
    <col min="3" max="5" width="16.7109375" style="103" customWidth="1"/>
    <col min="6" max="16384" width="11.28515625" style="103"/>
  </cols>
  <sheetData>
    <row r="1" spans="1:5">
      <c r="A1" s="1382" t="str">
        <f>'CPCA-I-01'!A1:G1</f>
        <v>Universidad Tecnológica de Guaymas</v>
      </c>
      <c r="B1" s="1382"/>
      <c r="C1" s="1382"/>
      <c r="D1" s="1382"/>
      <c r="E1" s="1382"/>
    </row>
    <row r="2" spans="1:5">
      <c r="A2" s="1386" t="s">
        <v>269</v>
      </c>
      <c r="B2" s="1386"/>
      <c r="C2" s="1386"/>
      <c r="D2" s="1386"/>
      <c r="E2" s="1386"/>
    </row>
    <row r="3" spans="1:5">
      <c r="A3" s="1162" t="str">
        <f>'CPCA-I-03'!A3:D3</f>
        <v>Del 01 de enero al 31 de diciembre de 2021</v>
      </c>
      <c r="B3" s="1162"/>
      <c r="C3" s="1162"/>
      <c r="D3" s="1162"/>
      <c r="E3" s="1162"/>
    </row>
    <row r="4" spans="1:5" ht="17.25" thickBot="1">
      <c r="A4" s="329"/>
      <c r="B4" s="1386" t="s">
        <v>777</v>
      </c>
      <c r="C4" s="1386"/>
      <c r="D4" s="51"/>
      <c r="E4" s="329"/>
    </row>
    <row r="5" spans="1:5" s="204" customFormat="1" ht="30" customHeight="1">
      <c r="A5" s="1387" t="s">
        <v>778</v>
      </c>
      <c r="B5" s="1388"/>
      <c r="C5" s="330" t="s">
        <v>779</v>
      </c>
      <c r="D5" s="331" t="s">
        <v>780</v>
      </c>
      <c r="E5" s="332" t="s">
        <v>269</v>
      </c>
    </row>
    <row r="6" spans="1:5" s="204" customFormat="1" ht="30" customHeight="1" thickBot="1">
      <c r="A6" s="1389"/>
      <c r="B6" s="1390"/>
      <c r="C6" s="333" t="s">
        <v>781</v>
      </c>
      <c r="D6" s="333" t="s">
        <v>782</v>
      </c>
      <c r="E6" s="334" t="s">
        <v>783</v>
      </c>
    </row>
    <row r="7" spans="1:5" s="204" customFormat="1" ht="21" customHeight="1">
      <c r="A7" s="1391" t="s">
        <v>784</v>
      </c>
      <c r="B7" s="1392"/>
      <c r="C7" s="1392"/>
      <c r="D7" s="1392"/>
      <c r="E7" s="1393"/>
    </row>
    <row r="8" spans="1:5" s="204" customFormat="1" ht="20.25" customHeight="1">
      <c r="A8" s="335">
        <v>1</v>
      </c>
      <c r="B8" s="336"/>
      <c r="C8" s="337"/>
      <c r="D8" s="338"/>
      <c r="E8" s="348" t="str">
        <f>IF(B8="","",C8-D8)</f>
        <v/>
      </c>
    </row>
    <row r="9" spans="1:5" s="204" customFormat="1" ht="20.25" customHeight="1">
      <c r="A9" s="335">
        <v>2</v>
      </c>
      <c r="B9" s="336"/>
      <c r="C9" s="337"/>
      <c r="D9" s="338"/>
      <c r="E9" s="348" t="str">
        <f t="shared" ref="E9:E17" si="0">IF(B9="","",C9-D9)</f>
        <v/>
      </c>
    </row>
    <row r="10" spans="1:5" s="204" customFormat="1" ht="20.25" customHeight="1">
      <c r="A10" s="335">
        <v>3</v>
      </c>
      <c r="B10" s="336"/>
      <c r="C10" s="337"/>
      <c r="D10" s="338"/>
      <c r="E10" s="348" t="str">
        <f t="shared" si="0"/>
        <v/>
      </c>
    </row>
    <row r="11" spans="1:5" s="204" customFormat="1" ht="20.25" customHeight="1">
      <c r="A11" s="335">
        <v>4</v>
      </c>
      <c r="B11" s="336"/>
      <c r="C11" s="337"/>
      <c r="D11" s="338"/>
      <c r="E11" s="348" t="str">
        <f t="shared" si="0"/>
        <v/>
      </c>
    </row>
    <row r="12" spans="1:5" s="204" customFormat="1" ht="20.25" customHeight="1">
      <c r="A12" s="335">
        <v>5</v>
      </c>
      <c r="B12" s="336"/>
      <c r="C12" s="337"/>
      <c r="D12" s="338"/>
      <c r="E12" s="348" t="str">
        <f t="shared" si="0"/>
        <v/>
      </c>
    </row>
    <row r="13" spans="1:5" s="204" customFormat="1" ht="20.25" customHeight="1">
      <c r="A13" s="335">
        <v>6</v>
      </c>
      <c r="B13" s="336"/>
      <c r="C13" s="337"/>
      <c r="D13" s="338"/>
      <c r="E13" s="348" t="str">
        <f t="shared" si="0"/>
        <v/>
      </c>
    </row>
    <row r="14" spans="1:5" s="204" customFormat="1" ht="20.25" customHeight="1">
      <c r="A14" s="335">
        <v>7</v>
      </c>
      <c r="B14" s="336"/>
      <c r="C14" s="337"/>
      <c r="D14" s="338"/>
      <c r="E14" s="348" t="str">
        <f t="shared" si="0"/>
        <v/>
      </c>
    </row>
    <row r="15" spans="1:5" s="204" customFormat="1" ht="20.25" customHeight="1">
      <c r="A15" s="335">
        <v>8</v>
      </c>
      <c r="B15" s="336"/>
      <c r="C15" s="337"/>
      <c r="D15" s="338"/>
      <c r="E15" s="348" t="str">
        <f t="shared" si="0"/>
        <v/>
      </c>
    </row>
    <row r="16" spans="1:5" s="204" customFormat="1" ht="20.25" customHeight="1">
      <c r="A16" s="335">
        <v>9</v>
      </c>
      <c r="B16" s="336"/>
      <c r="C16" s="337"/>
      <c r="D16" s="338"/>
      <c r="E16" s="348" t="str">
        <f t="shared" si="0"/>
        <v/>
      </c>
    </row>
    <row r="17" spans="1:5" s="204" customFormat="1" ht="20.25" customHeight="1">
      <c r="A17" s="335">
        <v>10</v>
      </c>
      <c r="B17" s="336"/>
      <c r="C17" s="337"/>
      <c r="D17" s="338"/>
      <c r="E17" s="348" t="str">
        <f t="shared" si="0"/>
        <v/>
      </c>
    </row>
    <row r="18" spans="1:5" s="204" customFormat="1" ht="20.25" customHeight="1">
      <c r="A18" s="335"/>
      <c r="B18" s="340" t="s">
        <v>785</v>
      </c>
      <c r="C18" s="346">
        <f>SUM(C8:C17)</f>
        <v>0</v>
      </c>
      <c r="D18" s="347">
        <f>SUM(D8:D17)</f>
        <v>0</v>
      </c>
      <c r="E18" s="348">
        <f>SUM(E8:E17)</f>
        <v>0</v>
      </c>
    </row>
    <row r="19" spans="1:5" s="204" customFormat="1" ht="21" customHeight="1">
      <c r="A19" s="1383" t="s">
        <v>786</v>
      </c>
      <c r="B19" s="1384"/>
      <c r="C19" s="1384"/>
      <c r="D19" s="1384"/>
      <c r="E19" s="1385"/>
    </row>
    <row r="20" spans="1:5" s="204" customFormat="1" ht="20.25" customHeight="1">
      <c r="A20" s="335">
        <v>1</v>
      </c>
      <c r="B20" s="336"/>
      <c r="C20" s="337"/>
      <c r="D20" s="338"/>
      <c r="E20" s="348" t="str">
        <f>IF(B20="","",C20-D20)</f>
        <v/>
      </c>
    </row>
    <row r="21" spans="1:5" s="204" customFormat="1" ht="20.25" customHeight="1">
      <c r="A21" s="335">
        <v>2</v>
      </c>
      <c r="B21" s="336"/>
      <c r="C21" s="337"/>
      <c r="D21" s="338"/>
      <c r="E21" s="348" t="str">
        <f t="shared" ref="E21:E29" si="1">IF(B21="","",C21-D21)</f>
        <v/>
      </c>
    </row>
    <row r="22" spans="1:5" s="204" customFormat="1" ht="20.25" customHeight="1">
      <c r="A22" s="335">
        <v>3</v>
      </c>
      <c r="B22" s="336"/>
      <c r="C22" s="337"/>
      <c r="D22" s="338"/>
      <c r="E22" s="348" t="str">
        <f t="shared" si="1"/>
        <v/>
      </c>
    </row>
    <row r="23" spans="1:5" s="204" customFormat="1" ht="20.25" customHeight="1">
      <c r="A23" s="335">
        <v>4</v>
      </c>
      <c r="B23" s="336"/>
      <c r="C23" s="337"/>
      <c r="D23" s="338"/>
      <c r="E23" s="348" t="str">
        <f t="shared" si="1"/>
        <v/>
      </c>
    </row>
    <row r="24" spans="1:5" s="204" customFormat="1" ht="20.25" customHeight="1">
      <c r="A24" s="335">
        <v>5</v>
      </c>
      <c r="B24" s="336"/>
      <c r="C24" s="337"/>
      <c r="D24" s="338"/>
      <c r="E24" s="348" t="str">
        <f t="shared" si="1"/>
        <v/>
      </c>
    </row>
    <row r="25" spans="1:5" s="204" customFormat="1" ht="20.25" customHeight="1">
      <c r="A25" s="335">
        <v>6</v>
      </c>
      <c r="B25" s="336"/>
      <c r="C25" s="337"/>
      <c r="D25" s="338"/>
      <c r="E25" s="348" t="str">
        <f t="shared" si="1"/>
        <v/>
      </c>
    </row>
    <row r="26" spans="1:5" s="204" customFormat="1" ht="20.25" customHeight="1">
      <c r="A26" s="335">
        <v>7</v>
      </c>
      <c r="B26" s="336"/>
      <c r="C26" s="337"/>
      <c r="D26" s="338"/>
      <c r="E26" s="348" t="str">
        <f t="shared" si="1"/>
        <v/>
      </c>
    </row>
    <row r="27" spans="1:5" s="204" customFormat="1" ht="20.25" customHeight="1">
      <c r="A27" s="335">
        <v>8</v>
      </c>
      <c r="B27" s="336"/>
      <c r="C27" s="337"/>
      <c r="D27" s="338"/>
      <c r="E27" s="348" t="str">
        <f>IF(B27="","",C27-D28)</f>
        <v/>
      </c>
    </row>
    <row r="28" spans="1:5" s="204" customFormat="1" ht="20.25" customHeight="1">
      <c r="A28" s="335">
        <v>9</v>
      </c>
      <c r="B28" s="336"/>
      <c r="C28" s="337"/>
      <c r="D28" s="338"/>
      <c r="E28" s="348" t="str">
        <f>IF(B28="","",C28-#REF!)</f>
        <v/>
      </c>
    </row>
    <row r="29" spans="1:5" s="204" customFormat="1" ht="20.25" customHeight="1">
      <c r="A29" s="335">
        <v>10</v>
      </c>
      <c r="B29" s="336"/>
      <c r="C29" s="337"/>
      <c r="D29" s="338"/>
      <c r="E29" s="348" t="str">
        <f t="shared" si="1"/>
        <v/>
      </c>
    </row>
    <row r="30" spans="1:5" s="342" customFormat="1" ht="39.950000000000003" customHeight="1" thickBot="1">
      <c r="A30" s="335"/>
      <c r="B30" s="341" t="s">
        <v>787</v>
      </c>
      <c r="C30" s="346">
        <f>SUM(C20:C29)</f>
        <v>0</v>
      </c>
      <c r="D30" s="347">
        <f>SUM(D20:D29)</f>
        <v>0</v>
      </c>
      <c r="E30" s="348">
        <f>SUM(E20:E29)</f>
        <v>0</v>
      </c>
    </row>
    <row r="31" spans="1:5" ht="30" customHeight="1" thickBot="1">
      <c r="A31" s="343"/>
      <c r="B31" s="344" t="s">
        <v>788</v>
      </c>
      <c r="C31" s="349">
        <f>SUM(C18,C30)</f>
        <v>0</v>
      </c>
      <c r="D31" s="349">
        <f>SUM(D18,D30)</f>
        <v>0</v>
      </c>
      <c r="E31" s="350">
        <f>SUM(E18,E30)</f>
        <v>0</v>
      </c>
    </row>
    <row r="32" spans="1:5" ht="17.100000000000001" customHeight="1">
      <c r="A32" s="435" t="s">
        <v>81</v>
      </c>
    </row>
    <row r="33" spans="1:10" ht="17.100000000000001" customHeight="1">
      <c r="A33" s="501"/>
      <c r="B33" s="502"/>
      <c r="C33" s="503"/>
      <c r="D33" s="503"/>
      <c r="E33" s="503"/>
    </row>
    <row r="34" spans="1:10" ht="17.100000000000001" customHeight="1">
      <c r="A34" s="501"/>
      <c r="B34" s="502"/>
      <c r="C34" s="503"/>
      <c r="D34" s="503"/>
      <c r="E34" s="503"/>
    </row>
    <row r="35" spans="1:10" ht="17.100000000000001" customHeight="1">
      <c r="A35" s="501"/>
      <c r="B35" s="502"/>
      <c r="C35" s="503"/>
      <c r="D35" s="503"/>
      <c r="E35" s="503"/>
    </row>
    <row r="36" spans="1:10" ht="17.100000000000001" customHeight="1">
      <c r="A36" s="501"/>
      <c r="B36" s="502"/>
      <c r="C36" s="503"/>
      <c r="D36" s="503"/>
      <c r="E36" s="503"/>
    </row>
    <row r="37" spans="1:10" ht="17.100000000000001" customHeight="1">
      <c r="A37" s="50" t="s">
        <v>244</v>
      </c>
      <c r="J37" s="345"/>
    </row>
  </sheetData>
  <sheetProtection insertHyperlinks="0"/>
  <mergeCells count="7">
    <mergeCell ref="A1:E1"/>
    <mergeCell ref="A3:E3"/>
    <mergeCell ref="A19:E19"/>
    <mergeCell ref="A2:E2"/>
    <mergeCell ref="A5:B6"/>
    <mergeCell ref="A7:E7"/>
    <mergeCell ref="B4:C4"/>
  </mergeCells>
  <printOptions horizontalCentered="1"/>
  <pageMargins left="0.39370078740157483" right="0.39370078740157483" top="0.74803149606299213" bottom="0.74803149606299213" header="0.31496062992125984" footer="0.31496062992125984"/>
  <pageSetup scale="9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8"/>
  <dimension ref="A1:I37"/>
  <sheetViews>
    <sheetView view="pageBreakPreview" zoomScale="90" zoomScaleSheetLayoutView="90" workbookViewId="0">
      <selection activeCell="B17" sqref="B17"/>
    </sheetView>
  </sheetViews>
  <sheetFormatPr baseColWidth="10" defaultColWidth="11.28515625" defaultRowHeight="16.5"/>
  <cols>
    <col min="1" max="1" width="4.85546875" style="121" customWidth="1"/>
    <col min="2" max="2" width="41" style="103" customWidth="1"/>
    <col min="3" max="4" width="25.7109375" style="103" customWidth="1"/>
    <col min="5" max="16384" width="11.28515625" style="103"/>
  </cols>
  <sheetData>
    <row r="1" spans="1:6">
      <c r="A1" s="351"/>
      <c r="B1" s="1382" t="str">
        <f>'CPCA-I-01'!A1</f>
        <v>Universidad Tecnológica de Guaymas</v>
      </c>
      <c r="C1" s="1382"/>
      <c r="D1" s="1382"/>
    </row>
    <row r="2" spans="1:6">
      <c r="A2" s="103"/>
      <c r="B2" s="1386" t="s">
        <v>789</v>
      </c>
      <c r="C2" s="1386"/>
      <c r="D2" s="1386"/>
      <c r="F2" s="328"/>
    </row>
    <row r="3" spans="1:6">
      <c r="B3" s="1162" t="str">
        <f>'CPCA-I-03'!A3</f>
        <v>Del 01 de enero al 31 de diciembre de 2021</v>
      </c>
      <c r="C3" s="1162"/>
      <c r="D3" s="1162"/>
    </row>
    <row r="4" spans="1:6">
      <c r="A4" s="786"/>
      <c r="B4" s="1398" t="s">
        <v>1014</v>
      </c>
      <c r="C4" s="1398"/>
      <c r="D4" s="239"/>
    </row>
    <row r="5" spans="1:6" ht="6.75" customHeight="1" thickBot="1"/>
    <row r="6" spans="1:6" s="204" customFormat="1" ht="27.95" customHeight="1">
      <c r="A6" s="1387" t="s">
        <v>778</v>
      </c>
      <c r="B6" s="1388"/>
      <c r="C6" s="1394" t="s">
        <v>434</v>
      </c>
      <c r="D6" s="1396" t="s">
        <v>661</v>
      </c>
    </row>
    <row r="7" spans="1:6" s="204" customFormat="1" ht="4.5" customHeight="1" thickBot="1">
      <c r="A7" s="1389"/>
      <c r="B7" s="1390"/>
      <c r="C7" s="1395"/>
      <c r="D7" s="1397"/>
    </row>
    <row r="8" spans="1:6" s="204" customFormat="1" ht="21" customHeight="1">
      <c r="A8" s="1391" t="s">
        <v>784</v>
      </c>
      <c r="B8" s="1392"/>
      <c r="C8" s="1392"/>
      <c r="D8" s="1393"/>
    </row>
    <row r="9" spans="1:6" s="204" customFormat="1" ht="18" customHeight="1">
      <c r="A9" s="335">
        <v>1</v>
      </c>
      <c r="B9" s="336"/>
      <c r="C9" s="352"/>
      <c r="D9" s="353"/>
    </row>
    <row r="10" spans="1:6" s="204" customFormat="1" ht="18" customHeight="1">
      <c r="A10" s="335">
        <v>2</v>
      </c>
      <c r="B10" s="336"/>
      <c r="C10" s="352"/>
      <c r="D10" s="353"/>
    </row>
    <row r="11" spans="1:6" s="204" customFormat="1" ht="18" customHeight="1">
      <c r="A11" s="335">
        <v>3</v>
      </c>
      <c r="B11" s="336"/>
      <c r="C11" s="352"/>
      <c r="D11" s="353"/>
    </row>
    <row r="12" spans="1:6" s="204" customFormat="1" ht="18" customHeight="1">
      <c r="A12" s="335">
        <v>4</v>
      </c>
      <c r="B12" s="336"/>
      <c r="C12" s="352"/>
      <c r="D12" s="353"/>
    </row>
    <row r="13" spans="1:6" s="204" customFormat="1" ht="18" customHeight="1">
      <c r="A13" s="335">
        <v>5</v>
      </c>
      <c r="B13" s="336"/>
      <c r="C13" s="352"/>
      <c r="D13" s="353"/>
    </row>
    <row r="14" spans="1:6" s="204" customFormat="1" ht="18" customHeight="1">
      <c r="A14" s="335">
        <v>6</v>
      </c>
      <c r="B14" s="336"/>
      <c r="C14" s="352"/>
      <c r="D14" s="353"/>
    </row>
    <row r="15" spans="1:6" s="204" customFormat="1" ht="18" customHeight="1">
      <c r="A15" s="335">
        <v>7</v>
      </c>
      <c r="B15" s="336"/>
      <c r="C15" s="352"/>
      <c r="D15" s="353"/>
    </row>
    <row r="16" spans="1:6" s="204" customFormat="1" ht="18" customHeight="1">
      <c r="A16" s="335">
        <v>8</v>
      </c>
      <c r="B16" s="336"/>
      <c r="C16" s="352"/>
      <c r="D16" s="353"/>
    </row>
    <row r="17" spans="1:4" s="204" customFormat="1" ht="18" customHeight="1">
      <c r="A17" s="335">
        <v>9</v>
      </c>
      <c r="B17" s="336"/>
      <c r="C17" s="352"/>
      <c r="D17" s="353"/>
    </row>
    <row r="18" spans="1:4" s="204" customFormat="1" ht="18" customHeight="1">
      <c r="A18" s="335">
        <v>10</v>
      </c>
      <c r="B18" s="336"/>
      <c r="C18" s="352"/>
      <c r="D18" s="353"/>
    </row>
    <row r="19" spans="1:4" s="204" customFormat="1" ht="18" customHeight="1">
      <c r="A19" s="335"/>
      <c r="B19" s="340" t="s">
        <v>790</v>
      </c>
      <c r="C19" s="346">
        <f>SUM(C9:C18)</f>
        <v>0</v>
      </c>
      <c r="D19" s="348">
        <f>SUM(D9:D18)</f>
        <v>0</v>
      </c>
    </row>
    <row r="20" spans="1:4" s="204" customFormat="1" ht="21" customHeight="1">
      <c r="A20" s="1383" t="s">
        <v>786</v>
      </c>
      <c r="B20" s="1384"/>
      <c r="C20" s="1384"/>
      <c r="D20" s="1385"/>
    </row>
    <row r="21" spans="1:4" s="204" customFormat="1" ht="18" customHeight="1">
      <c r="A21" s="335">
        <v>1</v>
      </c>
      <c r="B21" s="336"/>
      <c r="C21" s="352"/>
      <c r="D21" s="353"/>
    </row>
    <row r="22" spans="1:4" s="204" customFormat="1" ht="18" customHeight="1">
      <c r="A22" s="335">
        <v>2</v>
      </c>
      <c r="B22" s="336"/>
      <c r="C22" s="352"/>
      <c r="D22" s="353"/>
    </row>
    <row r="23" spans="1:4" s="204" customFormat="1" ht="18" customHeight="1">
      <c r="A23" s="335">
        <v>3</v>
      </c>
      <c r="B23" s="336"/>
      <c r="C23" s="352"/>
      <c r="D23" s="353"/>
    </row>
    <row r="24" spans="1:4" s="204" customFormat="1" ht="18" customHeight="1">
      <c r="A24" s="335">
        <v>4</v>
      </c>
      <c r="B24" s="336"/>
      <c r="C24" s="352"/>
      <c r="D24" s="353"/>
    </row>
    <row r="25" spans="1:4" s="204" customFormat="1" ht="18" customHeight="1">
      <c r="A25" s="335">
        <v>5</v>
      </c>
      <c r="B25" s="336"/>
      <c r="C25" s="352"/>
      <c r="D25" s="353"/>
    </row>
    <row r="26" spans="1:4" s="204" customFormat="1" ht="18" customHeight="1">
      <c r="A26" s="335">
        <v>6</v>
      </c>
      <c r="B26" s="336"/>
      <c r="C26" s="352"/>
      <c r="D26" s="353"/>
    </row>
    <row r="27" spans="1:4" s="204" customFormat="1" ht="18" customHeight="1">
      <c r="A27" s="335">
        <v>7</v>
      </c>
      <c r="B27" s="336"/>
      <c r="C27" s="352"/>
      <c r="D27" s="353"/>
    </row>
    <row r="28" spans="1:4" s="204" customFormat="1" ht="18" customHeight="1">
      <c r="A28" s="335">
        <v>8</v>
      </c>
      <c r="B28" s="336"/>
      <c r="C28" s="352"/>
      <c r="D28" s="353"/>
    </row>
    <row r="29" spans="1:4" s="204" customFormat="1" ht="18" customHeight="1">
      <c r="A29" s="335">
        <v>9</v>
      </c>
      <c r="B29" s="336"/>
      <c r="C29" s="352"/>
      <c r="D29" s="353"/>
    </row>
    <row r="30" spans="1:4" s="204" customFormat="1" ht="18" customHeight="1">
      <c r="A30" s="335">
        <v>10</v>
      </c>
      <c r="B30" s="336"/>
      <c r="C30" s="352" t="s">
        <v>244</v>
      </c>
      <c r="D30" s="353"/>
    </row>
    <row r="31" spans="1:4" s="342" customFormat="1" ht="18" customHeight="1" thickBot="1">
      <c r="A31" s="335"/>
      <c r="B31" s="341" t="s">
        <v>791</v>
      </c>
      <c r="C31" s="346">
        <f>SUM(C21:C30)</f>
        <v>0</v>
      </c>
      <c r="D31" s="348">
        <f>SUM(D21:D30)</f>
        <v>0</v>
      </c>
    </row>
    <row r="32" spans="1:4" ht="27.95" customHeight="1" thickBot="1">
      <c r="A32" s="343"/>
      <c r="B32" s="344" t="s">
        <v>788</v>
      </c>
      <c r="C32" s="349">
        <f>SUM(C31,C19)</f>
        <v>0</v>
      </c>
      <c r="D32" s="354">
        <f>SUM(D31,D19)</f>
        <v>0</v>
      </c>
    </row>
    <row r="33" spans="1:9" s="504" customFormat="1" ht="18" customHeight="1">
      <c r="A33" s="435" t="s">
        <v>81</v>
      </c>
      <c r="B33" s="103"/>
      <c r="C33" s="103"/>
      <c r="D33" s="103"/>
      <c r="E33" s="103"/>
    </row>
    <row r="34" spans="1:9" s="504" customFormat="1" ht="18" customHeight="1">
      <c r="A34" s="50"/>
      <c r="B34" s="103"/>
      <c r="C34" s="103"/>
      <c r="D34" s="103"/>
      <c r="E34" s="103"/>
    </row>
    <row r="35" spans="1:9" s="504" customFormat="1" ht="18" customHeight="1">
      <c r="A35" s="50"/>
      <c r="B35" s="103"/>
      <c r="C35" s="103"/>
      <c r="D35" s="103"/>
      <c r="E35" s="103"/>
    </row>
    <row r="36" spans="1:9" s="505" customFormat="1" ht="17.100000000000001" customHeight="1">
      <c r="A36" s="501"/>
      <c r="B36" s="502"/>
      <c r="C36" s="503"/>
      <c r="D36" s="503"/>
    </row>
    <row r="37" spans="1:9" ht="17.100000000000001" customHeight="1">
      <c r="A37" s="50"/>
      <c r="I37" s="345"/>
    </row>
  </sheetData>
  <sheetProtection insertHyperlinks="0"/>
  <mergeCells count="9">
    <mergeCell ref="A8:D8"/>
    <mergeCell ref="A20:D20"/>
    <mergeCell ref="C6:C7"/>
    <mergeCell ref="D6:D7"/>
    <mergeCell ref="B1:D1"/>
    <mergeCell ref="B2:D2"/>
    <mergeCell ref="B3:D3"/>
    <mergeCell ref="B4:C4"/>
    <mergeCell ref="A6:B7"/>
  </mergeCells>
  <printOptions horizontalCentered="1"/>
  <pageMargins left="0.39370078740157483" right="0.39370078740157483" top="0.74803149606299213" bottom="0.74803149606299213" header="0.31496062992125984" footer="0.31496062992125984"/>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44"/>
  <sheetViews>
    <sheetView view="pageBreakPreview" topLeftCell="A22" zoomScaleSheetLayoutView="100" workbookViewId="0">
      <selection activeCell="E14" sqref="E14:F14"/>
    </sheetView>
  </sheetViews>
  <sheetFormatPr baseColWidth="10" defaultColWidth="11.28515625" defaultRowHeight="15"/>
  <cols>
    <col min="1" max="1" width="47.7109375" style="365" bestFit="1" customWidth="1"/>
    <col min="2" max="2" width="11.28515625" style="355"/>
    <col min="3" max="3" width="12.28515625" style="355" customWidth="1"/>
    <col min="4" max="16384" width="11.28515625" style="355"/>
  </cols>
  <sheetData>
    <row r="1" spans="1:7" ht="16.5" customHeight="1">
      <c r="A1" s="1399" t="str">
        <f>'CPCA-I-01'!A1:G1</f>
        <v>Universidad Tecnológica de Guaymas</v>
      </c>
      <c r="B1" s="1399"/>
      <c r="C1" s="1399"/>
      <c r="D1" s="1399"/>
      <c r="E1" s="1399"/>
      <c r="F1" s="1399"/>
      <c r="G1" s="1399"/>
    </row>
    <row r="2" spans="1:7" ht="16.5" customHeight="1">
      <c r="A2" s="1399" t="s">
        <v>792</v>
      </c>
      <c r="B2" s="1399"/>
      <c r="C2" s="1399"/>
      <c r="D2" s="1399"/>
      <c r="E2" s="1399"/>
      <c r="F2" s="1399"/>
      <c r="G2" s="1399"/>
    </row>
    <row r="3" spans="1:7" ht="16.5">
      <c r="A3" s="1400" t="str">
        <f>'CPCA-I-03'!A3:D3</f>
        <v>Del 01 de enero al 31 de diciembre de 2021</v>
      </c>
      <c r="B3" s="1400"/>
      <c r="C3" s="1400"/>
      <c r="D3" s="1400"/>
      <c r="E3" s="1400"/>
      <c r="F3" s="1400"/>
      <c r="G3" s="1400"/>
    </row>
    <row r="4" spans="1:7" ht="17.25" thickBot="1">
      <c r="A4" s="356"/>
      <c r="B4" s="1401" t="s">
        <v>793</v>
      </c>
      <c r="C4" s="1401"/>
      <c r="D4" s="1401"/>
      <c r="E4" s="163"/>
      <c r="F4" s="51"/>
      <c r="G4" s="510"/>
    </row>
    <row r="5" spans="1:7" ht="38.25">
      <c r="A5" s="1328" t="s">
        <v>246</v>
      </c>
      <c r="B5" s="201" t="s">
        <v>502</v>
      </c>
      <c r="C5" s="201" t="s">
        <v>432</v>
      </c>
      <c r="D5" s="201" t="s">
        <v>503</v>
      </c>
      <c r="E5" s="202" t="s">
        <v>794</v>
      </c>
      <c r="F5" s="202" t="s">
        <v>795</v>
      </c>
      <c r="G5" s="201" t="s">
        <v>506</v>
      </c>
    </row>
    <row r="6" spans="1:7" ht="15.75" thickBot="1">
      <c r="A6" s="1329"/>
      <c r="B6" s="291" t="s">
        <v>412</v>
      </c>
      <c r="C6" s="291" t="s">
        <v>413</v>
      </c>
      <c r="D6" s="291" t="s">
        <v>507</v>
      </c>
      <c r="E6" s="357" t="s">
        <v>415</v>
      </c>
      <c r="F6" s="357" t="s">
        <v>416</v>
      </c>
      <c r="G6" s="291" t="s">
        <v>508</v>
      </c>
    </row>
    <row r="7" spans="1:7" ht="16.5">
      <c r="A7" s="366"/>
      <c r="B7" s="358"/>
      <c r="C7" s="358"/>
      <c r="D7" s="358"/>
      <c r="E7" s="358"/>
      <c r="F7" s="358"/>
      <c r="G7" s="358"/>
    </row>
    <row r="8" spans="1:7" s="361" customFormat="1">
      <c r="A8" s="359" t="s">
        <v>796</v>
      </c>
      <c r="B8" s="360"/>
      <c r="C8" s="360"/>
      <c r="D8" s="360"/>
      <c r="E8" s="360"/>
      <c r="F8" s="360"/>
      <c r="G8" s="360"/>
    </row>
    <row r="9" spans="1:7" s="363" customFormat="1">
      <c r="A9" s="362" t="s">
        <v>916</v>
      </c>
      <c r="B9" s="438">
        <f>B11+B12</f>
        <v>0</v>
      </c>
      <c r="C9" s="438">
        <f>C11+C12</f>
        <v>0</v>
      </c>
      <c r="D9" s="438">
        <f>SUM(B9+C9)</f>
        <v>0</v>
      </c>
      <c r="E9" s="438">
        <f>E11+E12</f>
        <v>0</v>
      </c>
      <c r="F9" s="438">
        <f>F11+F12</f>
        <v>0</v>
      </c>
      <c r="G9" s="438">
        <f>SUM(D9-E9)</f>
        <v>0</v>
      </c>
    </row>
    <row r="10" spans="1:7" s="364" customFormat="1">
      <c r="A10" s="367"/>
      <c r="B10" s="439"/>
      <c r="C10" s="439"/>
      <c r="D10" s="439"/>
      <c r="E10" s="439"/>
      <c r="F10" s="439"/>
      <c r="G10" s="440"/>
    </row>
    <row r="11" spans="1:7" s="364" customFormat="1">
      <c r="A11" s="367" t="s">
        <v>797</v>
      </c>
      <c r="B11" s="439"/>
      <c r="C11" s="439"/>
      <c r="D11" s="440">
        <f>B11+C11</f>
        <v>0</v>
      </c>
      <c r="E11" s="439"/>
      <c r="F11" s="439"/>
      <c r="G11" s="440">
        <f>D11-E11</f>
        <v>0</v>
      </c>
    </row>
    <row r="12" spans="1:7" s="364" customFormat="1">
      <c r="A12" s="367" t="s">
        <v>798</v>
      </c>
      <c r="B12" s="439"/>
      <c r="C12" s="439"/>
      <c r="D12" s="440">
        <f>B12+C12</f>
        <v>0</v>
      </c>
      <c r="E12" s="439"/>
      <c r="F12" s="439"/>
      <c r="G12" s="440">
        <f>D12-E12</f>
        <v>0</v>
      </c>
    </row>
    <row r="13" spans="1:7" s="363" customFormat="1">
      <c r="A13" s="362" t="s">
        <v>799</v>
      </c>
      <c r="B13" s="438">
        <f t="shared" ref="B13:G13" si="0">SUM(B14:B21)</f>
        <v>39323877</v>
      </c>
      <c r="C13" s="438">
        <f t="shared" si="0"/>
        <v>-5246518</v>
      </c>
      <c r="D13" s="438">
        <f t="shared" si="0"/>
        <v>34077359</v>
      </c>
      <c r="E13" s="438">
        <f t="shared" si="0"/>
        <v>27979051</v>
      </c>
      <c r="F13" s="438">
        <f t="shared" si="0"/>
        <v>27742246</v>
      </c>
      <c r="G13" s="438">
        <f t="shared" si="0"/>
        <v>6098308</v>
      </c>
    </row>
    <row r="14" spans="1:7" s="364" customFormat="1">
      <c r="A14" s="367" t="s">
        <v>800</v>
      </c>
      <c r="B14" s="439">
        <v>39323877</v>
      </c>
      <c r="C14" s="439">
        <v>-5246518</v>
      </c>
      <c r="D14" s="440">
        <f t="shared" ref="D14:D21" si="1">B14+C14</f>
        <v>34077359</v>
      </c>
      <c r="E14" s="439">
        <v>27979051</v>
      </c>
      <c r="F14" s="439">
        <v>27742246</v>
      </c>
      <c r="G14" s="440">
        <f>D14-E14</f>
        <v>6098308</v>
      </c>
    </row>
    <row r="15" spans="1:7" s="364" customFormat="1">
      <c r="A15" s="367" t="s">
        <v>801</v>
      </c>
      <c r="B15" s="439"/>
      <c r="C15" s="439"/>
      <c r="D15" s="440">
        <f t="shared" si="1"/>
        <v>0</v>
      </c>
      <c r="E15" s="439"/>
      <c r="F15" s="439"/>
      <c r="G15" s="440">
        <f t="shared" ref="G15:G38" si="2">D15-E15</f>
        <v>0</v>
      </c>
    </row>
    <row r="16" spans="1:7" s="364" customFormat="1">
      <c r="A16" s="367" t="s">
        <v>802</v>
      </c>
      <c r="B16" s="439"/>
      <c r="C16" s="439"/>
      <c r="D16" s="440">
        <f t="shared" si="1"/>
        <v>0</v>
      </c>
      <c r="E16" s="439"/>
      <c r="F16" s="439"/>
      <c r="G16" s="440">
        <f t="shared" si="2"/>
        <v>0</v>
      </c>
    </row>
    <row r="17" spans="1:7" s="364" customFormat="1">
      <c r="A17" s="367" t="s">
        <v>803</v>
      </c>
      <c r="B17" s="439"/>
      <c r="C17" s="439"/>
      <c r="D17" s="440">
        <f t="shared" si="1"/>
        <v>0</v>
      </c>
      <c r="E17" s="439"/>
      <c r="F17" s="439"/>
      <c r="G17" s="440">
        <f t="shared" si="2"/>
        <v>0</v>
      </c>
    </row>
    <row r="18" spans="1:7" s="364" customFormat="1">
      <c r="A18" s="367" t="s">
        <v>804</v>
      </c>
      <c r="B18" s="439"/>
      <c r="C18" s="439"/>
      <c r="D18" s="440">
        <f t="shared" si="1"/>
        <v>0</v>
      </c>
      <c r="E18" s="439"/>
      <c r="F18" s="439"/>
      <c r="G18" s="440">
        <f t="shared" si="2"/>
        <v>0</v>
      </c>
    </row>
    <row r="19" spans="1:7" s="364" customFormat="1" ht="27">
      <c r="A19" s="367" t="s">
        <v>805</v>
      </c>
      <c r="B19" s="439"/>
      <c r="C19" s="439"/>
      <c r="D19" s="440">
        <f t="shared" si="1"/>
        <v>0</v>
      </c>
      <c r="E19" s="439"/>
      <c r="F19" s="439"/>
      <c r="G19" s="440">
        <f t="shared" si="2"/>
        <v>0</v>
      </c>
    </row>
    <row r="20" spans="1:7" s="364" customFormat="1">
      <c r="A20" s="367" t="s">
        <v>806</v>
      </c>
      <c r="B20" s="439"/>
      <c r="C20" s="439"/>
      <c r="D20" s="440">
        <f t="shared" si="1"/>
        <v>0</v>
      </c>
      <c r="E20" s="439"/>
      <c r="F20" s="439"/>
      <c r="G20" s="440">
        <f t="shared" si="2"/>
        <v>0</v>
      </c>
    </row>
    <row r="21" spans="1:7" s="364" customFormat="1">
      <c r="A21" s="367" t="s">
        <v>807</v>
      </c>
      <c r="B21" s="439"/>
      <c r="C21" s="439"/>
      <c r="D21" s="440">
        <f t="shared" si="1"/>
        <v>0</v>
      </c>
      <c r="E21" s="439"/>
      <c r="F21" s="439"/>
      <c r="G21" s="440">
        <f t="shared" si="2"/>
        <v>0</v>
      </c>
    </row>
    <row r="22" spans="1:7" s="363" customFormat="1">
      <c r="A22" s="362" t="s">
        <v>808</v>
      </c>
      <c r="B22" s="438">
        <f t="shared" ref="B22:G22" si="3">SUM(B23:B25)</f>
        <v>0</v>
      </c>
      <c r="C22" s="438">
        <f t="shared" si="3"/>
        <v>0</v>
      </c>
      <c r="D22" s="438">
        <f t="shared" si="3"/>
        <v>0</v>
      </c>
      <c r="E22" s="438">
        <f t="shared" si="3"/>
        <v>0</v>
      </c>
      <c r="F22" s="438">
        <f t="shared" si="3"/>
        <v>0</v>
      </c>
      <c r="G22" s="438">
        <f t="shared" si="3"/>
        <v>0</v>
      </c>
    </row>
    <row r="23" spans="1:7" s="364" customFormat="1" ht="27">
      <c r="A23" s="367" t="s">
        <v>809</v>
      </c>
      <c r="B23" s="439"/>
      <c r="C23" s="439"/>
      <c r="D23" s="440">
        <f>B23+C23</f>
        <v>0</v>
      </c>
      <c r="E23" s="439"/>
      <c r="F23" s="439"/>
      <c r="G23" s="440">
        <f t="shared" si="2"/>
        <v>0</v>
      </c>
    </row>
    <row r="24" spans="1:7" s="364" customFormat="1">
      <c r="A24" s="367" t="s">
        <v>810</v>
      </c>
      <c r="B24" s="439"/>
      <c r="C24" s="439"/>
      <c r="D24" s="440">
        <f>B24+C24</f>
        <v>0</v>
      </c>
      <c r="E24" s="439"/>
      <c r="F24" s="439"/>
      <c r="G24" s="440">
        <f t="shared" si="2"/>
        <v>0</v>
      </c>
    </row>
    <row r="25" spans="1:7" s="364" customFormat="1">
      <c r="A25" s="367" t="s">
        <v>811</v>
      </c>
      <c r="B25" s="439"/>
      <c r="C25" s="439"/>
      <c r="D25" s="440">
        <f>B25+C25</f>
        <v>0</v>
      </c>
      <c r="E25" s="439"/>
      <c r="F25" s="439"/>
      <c r="G25" s="440">
        <f t="shared" si="2"/>
        <v>0</v>
      </c>
    </row>
    <row r="26" spans="1:7" s="363" customFormat="1">
      <c r="A26" s="362" t="s">
        <v>812</v>
      </c>
      <c r="B26" s="438">
        <f>B27+B28</f>
        <v>0</v>
      </c>
      <c r="C26" s="438">
        <f>C27+C28</f>
        <v>0</v>
      </c>
      <c r="D26" s="438">
        <f>SUM(D27:D28)</f>
        <v>0</v>
      </c>
      <c r="E26" s="438">
        <f>E27+E28</f>
        <v>0</v>
      </c>
      <c r="F26" s="438">
        <f>F27+F28</f>
        <v>0</v>
      </c>
      <c r="G26" s="438">
        <f>SUM(G27:G28)</f>
        <v>0</v>
      </c>
    </row>
    <row r="27" spans="1:7" s="364" customFormat="1">
      <c r="A27" s="367" t="s">
        <v>813</v>
      </c>
      <c r="B27" s="439"/>
      <c r="C27" s="439"/>
      <c r="D27" s="440">
        <f>B27+C27</f>
        <v>0</v>
      </c>
      <c r="E27" s="439"/>
      <c r="F27" s="439"/>
      <c r="G27" s="440">
        <f t="shared" si="2"/>
        <v>0</v>
      </c>
    </row>
    <row r="28" spans="1:7" s="364" customFormat="1">
      <c r="A28" s="367" t="s">
        <v>814</v>
      </c>
      <c r="B28" s="439"/>
      <c r="C28" s="439"/>
      <c r="D28" s="440">
        <f>B28+C28</f>
        <v>0</v>
      </c>
      <c r="E28" s="439"/>
      <c r="F28" s="439"/>
      <c r="G28" s="440">
        <f t="shared" si="2"/>
        <v>0</v>
      </c>
    </row>
    <row r="29" spans="1:7" s="363" customFormat="1">
      <c r="A29" s="362" t="s">
        <v>815</v>
      </c>
      <c r="B29" s="438">
        <f>B30+B31+B32+B33</f>
        <v>0</v>
      </c>
      <c r="C29" s="438">
        <f>C30+C31+C32+C33</f>
        <v>0</v>
      </c>
      <c r="D29" s="438">
        <f>SUM(D30:D33)</f>
        <v>0</v>
      </c>
      <c r="E29" s="438">
        <f>E30+E31+E32+E33</f>
        <v>0</v>
      </c>
      <c r="F29" s="438">
        <f>F30+F31+F32+F33</f>
        <v>0</v>
      </c>
      <c r="G29" s="438">
        <f>SUM(G30:G33)</f>
        <v>0</v>
      </c>
    </row>
    <row r="30" spans="1:7" s="364" customFormat="1">
      <c r="A30" s="367" t="s">
        <v>219</v>
      </c>
      <c r="B30" s="439"/>
      <c r="C30" s="439"/>
      <c r="D30" s="440">
        <f>B30+C30</f>
        <v>0</v>
      </c>
      <c r="E30" s="439"/>
      <c r="F30" s="439"/>
      <c r="G30" s="440">
        <f t="shared" si="2"/>
        <v>0</v>
      </c>
    </row>
    <row r="31" spans="1:7" s="364" customFormat="1">
      <c r="A31" s="367" t="s">
        <v>816</v>
      </c>
      <c r="B31" s="439"/>
      <c r="C31" s="439"/>
      <c r="D31" s="440">
        <f>B31+C31</f>
        <v>0</v>
      </c>
      <c r="E31" s="439"/>
      <c r="F31" s="439"/>
      <c r="G31" s="440">
        <f t="shared" si="2"/>
        <v>0</v>
      </c>
    </row>
    <row r="32" spans="1:7" s="364" customFormat="1">
      <c r="A32" s="367" t="s">
        <v>817</v>
      </c>
      <c r="B32" s="439"/>
      <c r="C32" s="439"/>
      <c r="D32" s="440">
        <f>B32+C32</f>
        <v>0</v>
      </c>
      <c r="E32" s="439"/>
      <c r="F32" s="439"/>
      <c r="G32" s="440">
        <f t="shared" si="2"/>
        <v>0</v>
      </c>
    </row>
    <row r="33" spans="1:8" s="364" customFormat="1">
      <c r="A33" s="367" t="s">
        <v>818</v>
      </c>
      <c r="B33" s="439"/>
      <c r="C33" s="439"/>
      <c r="D33" s="440">
        <f>B33+C33</f>
        <v>0</v>
      </c>
      <c r="E33" s="439"/>
      <c r="F33" s="439"/>
      <c r="G33" s="440">
        <f t="shared" si="2"/>
        <v>0</v>
      </c>
    </row>
    <row r="34" spans="1:8" s="363" customFormat="1">
      <c r="A34" s="362" t="s">
        <v>819</v>
      </c>
      <c r="B34" s="438">
        <f t="shared" ref="B34:G34" si="4">B35</f>
        <v>0</v>
      </c>
      <c r="C34" s="438">
        <f t="shared" si="4"/>
        <v>0</v>
      </c>
      <c r="D34" s="438">
        <f t="shared" si="4"/>
        <v>0</v>
      </c>
      <c r="E34" s="438">
        <f t="shared" si="4"/>
        <v>0</v>
      </c>
      <c r="F34" s="438">
        <f t="shared" si="4"/>
        <v>0</v>
      </c>
      <c r="G34" s="438">
        <f t="shared" si="4"/>
        <v>0</v>
      </c>
    </row>
    <row r="35" spans="1:8" s="364" customFormat="1">
      <c r="A35" s="367" t="s">
        <v>820</v>
      </c>
      <c r="B35" s="439"/>
      <c r="C35" s="439"/>
      <c r="D35" s="440">
        <f>B35+C35</f>
        <v>0</v>
      </c>
      <c r="E35" s="439"/>
      <c r="F35" s="439"/>
      <c r="G35" s="440">
        <f t="shared" si="2"/>
        <v>0</v>
      </c>
    </row>
    <row r="36" spans="1:8" s="363" customFormat="1">
      <c r="A36" s="362" t="s">
        <v>821</v>
      </c>
      <c r="B36" s="441"/>
      <c r="C36" s="441"/>
      <c r="D36" s="438">
        <f>B36+C36</f>
        <v>0</v>
      </c>
      <c r="E36" s="441"/>
      <c r="F36" s="441"/>
      <c r="G36" s="438">
        <f t="shared" si="2"/>
        <v>0</v>
      </c>
    </row>
    <row r="37" spans="1:8" s="363" customFormat="1" ht="27">
      <c r="A37" s="362" t="s">
        <v>822</v>
      </c>
      <c r="B37" s="441"/>
      <c r="C37" s="441"/>
      <c r="D37" s="438">
        <f>B37+C37</f>
        <v>0</v>
      </c>
      <c r="E37" s="441"/>
      <c r="F37" s="441"/>
      <c r="G37" s="438">
        <f t="shared" si="2"/>
        <v>0</v>
      </c>
    </row>
    <row r="38" spans="1:8" s="363" customFormat="1" ht="15.75" thickBot="1">
      <c r="A38" s="362" t="s">
        <v>823</v>
      </c>
      <c r="B38" s="441"/>
      <c r="C38" s="441"/>
      <c r="D38" s="438">
        <f>B38+C38</f>
        <v>0</v>
      </c>
      <c r="E38" s="441"/>
      <c r="F38" s="441"/>
      <c r="G38" s="438">
        <f t="shared" si="2"/>
        <v>0</v>
      </c>
    </row>
    <row r="39" spans="1:8" ht="32.25" customHeight="1" thickBot="1">
      <c r="A39" s="368" t="s">
        <v>558</v>
      </c>
      <c r="B39" s="442">
        <f t="shared" ref="B39:G39" si="5">SUM(B$9,B$13,B$22,B$26,B$29,B$34,B$36,B$37,B$38)</f>
        <v>39323877</v>
      </c>
      <c r="C39" s="442">
        <f t="shared" si="5"/>
        <v>-5246518</v>
      </c>
      <c r="D39" s="442">
        <f t="shared" si="5"/>
        <v>34077359</v>
      </c>
      <c r="E39" s="442">
        <f t="shared" si="5"/>
        <v>27979051</v>
      </c>
      <c r="F39" s="442">
        <f t="shared" si="5"/>
        <v>27742246</v>
      </c>
      <c r="G39" s="442">
        <f t="shared" si="5"/>
        <v>6098308</v>
      </c>
      <c r="H39" s="508" t="str">
        <f>IF((B39-'CPCA-II-04'!B80)&gt;0.9,"ERROR!!!!! EL MONTO NO COINCIDE CON LO REPORTADO EN EL FORMATO ETCA-II-04 EN EL TOTAL APROBADO ANUAL DEL ANALÍTICO DE EGRESOS","")</f>
        <v/>
      </c>
    </row>
    <row r="40" spans="1:8" ht="18" customHeight="1">
      <c r="A40" s="506"/>
      <c r="B40" s="509"/>
      <c r="C40" s="509"/>
      <c r="D40" s="509"/>
      <c r="E40" s="509"/>
      <c r="F40" s="509"/>
      <c r="G40" s="509"/>
      <c r="H40" s="508" t="str">
        <f>IF((C39-'CPCA-II-04'!C80)&gt;0.9,"ERROR!!!!! EL MONTO NO COINCIDE CON LO REPORTADO EN EL FORMATO ETCA-II-04 EN EL TOTAL DE AMPLIACIONES/REDUCCIONES PRESENTADO EN EL ANALÍTICO DE EGRESOS","")</f>
        <v/>
      </c>
    </row>
    <row r="41" spans="1:8" ht="18" customHeight="1">
      <c r="A41" s="506"/>
      <c r="B41" s="509"/>
      <c r="C41" s="509"/>
      <c r="D41" s="509"/>
      <c r="E41" s="509"/>
      <c r="F41" s="509"/>
      <c r="G41" s="509"/>
      <c r="H41" s="508" t="str">
        <f>IF((D39-'CPCA-II-04'!D80)&gt;0.9,"ERROR!!!!! EL MONTO NO COINCIDE CON LO REPORTADO EN EL FORMATO ETCA-II-04 EN EL TOTAL MODIFICADO ANUAL PRESENTADO EN EL ANALÍTICO DE EGRESOS","")</f>
        <v/>
      </c>
    </row>
    <row r="42" spans="1:8" ht="18" customHeight="1">
      <c r="A42" s="506"/>
      <c r="B42" s="509"/>
      <c r="C42" s="509"/>
      <c r="D42" s="509"/>
      <c r="E42" s="509"/>
      <c r="F42" s="509"/>
      <c r="G42" s="509"/>
      <c r="H42" s="508" t="str">
        <f>IF((E39-'CPCA-II-04'!E80)&gt;0.9,"ERROR!!!!! EL MONTO NO COINCIDE CON LO REPORTADO EN EL FORMATO ETCA-II-04 EN EL TOTAL DEVENGADO ANUAL PRESENTADO EN EL ANALÍTICO DE EGRESOS","")</f>
        <v/>
      </c>
    </row>
    <row r="43" spans="1:8" ht="18" customHeight="1">
      <c r="A43" s="506"/>
      <c r="B43" s="509"/>
      <c r="C43" s="509"/>
      <c r="D43" s="509"/>
      <c r="E43" s="509"/>
      <c r="F43" s="509"/>
      <c r="G43" s="509"/>
      <c r="H43" s="508" t="str">
        <f>IF((F39-'CPCA-II-04'!F80)&gt;0.9,"ERROR!!!!! EL MONTO NO COINCIDE CON LO REPORTADO EN EL FORMATO ETCA-II-04 EN EL TOTAL PAGADO ANUAL PRESENTADO EN EL ANALÍTICO DE EGRESOS","")</f>
        <v/>
      </c>
    </row>
    <row r="44" spans="1:8" ht="18" customHeight="1">
      <c r="H44" s="508" t="str">
        <f>IF((G39-'CPCA-II-04'!G80)&gt;0.9,"ERROR!!!!! EL MONTO NO COINCIDE CON LO REPORTADO EN EL FORMATO ETCA-II-04 EN EL TOTAL SUBEJERCICIO PRESENTADO EN EL ANALÍTICO DE EGRESOS","")</f>
        <v/>
      </c>
    </row>
  </sheetData>
  <sheetProtection formatColumns="0" formatRows="0" insertHyperlinks="0"/>
  <mergeCells count="5">
    <mergeCell ref="A1:G1"/>
    <mergeCell ref="A2:G2"/>
    <mergeCell ref="A3:G3"/>
    <mergeCell ref="A5:A6"/>
    <mergeCell ref="B4:D4"/>
  </mergeCells>
  <printOptions horizontalCentered="1"/>
  <pageMargins left="0.39370078740157483" right="0.39370078740157483" top="0.74803149606299213" bottom="0.74803149606299213" header="0.31496062992125984" footer="0.31496062992125984"/>
  <pageSetup scale="84"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42"/>
  <sheetViews>
    <sheetView view="pageBreakPreview" zoomScale="90" zoomScaleSheetLayoutView="90" workbookViewId="0">
      <selection activeCell="B19" sqref="B19"/>
    </sheetView>
  </sheetViews>
  <sheetFormatPr baseColWidth="10" defaultColWidth="11.28515625" defaultRowHeight="16.5"/>
  <cols>
    <col min="1" max="1" width="1.85546875" style="370" customWidth="1"/>
    <col min="2" max="2" width="34.7109375" style="46" customWidth="1"/>
    <col min="3" max="3" width="20.85546875" style="46" customWidth="1"/>
    <col min="4" max="4" width="25.7109375" style="46" customWidth="1"/>
    <col min="5" max="5" width="19.85546875" style="46" customWidth="1"/>
    <col min="6" max="16384" width="11.28515625" style="46"/>
  </cols>
  <sheetData>
    <row r="1" spans="1:6" ht="16.5" customHeight="1">
      <c r="A1" s="1402" t="str">
        <f>'CPCA-I-01'!A1:G1</f>
        <v>Universidad Tecnológica de Guaymas</v>
      </c>
      <c r="B1" s="1402"/>
      <c r="C1" s="1402"/>
      <c r="D1" s="1402"/>
      <c r="E1" s="1402"/>
    </row>
    <row r="2" spans="1:6">
      <c r="A2" s="1403" t="s">
        <v>824</v>
      </c>
      <c r="B2" s="1403"/>
      <c r="C2" s="1403"/>
      <c r="D2" s="1403"/>
      <c r="E2" s="1403"/>
    </row>
    <row r="3" spans="1:6">
      <c r="A3" s="1403" t="str">
        <f>'CPCA-I-03'!A3:D3</f>
        <v>Del 01 de enero al 31 de diciembre de 2021</v>
      </c>
      <c r="B3" s="1403"/>
      <c r="C3" s="1403"/>
      <c r="D3" s="1403"/>
      <c r="E3" s="1403"/>
    </row>
    <row r="4" spans="1:6">
      <c r="A4" s="791"/>
      <c r="B4" s="791"/>
      <c r="C4" s="791" t="s">
        <v>1015</v>
      </c>
      <c r="D4" s="4"/>
      <c r="E4" s="369"/>
    </row>
    <row r="5" spans="1:6" ht="6.75" customHeight="1" thickBot="1"/>
    <row r="6" spans="1:6" s="371" customFormat="1" ht="17.25" customHeight="1">
      <c r="A6" s="1404"/>
      <c r="B6" s="1405"/>
      <c r="C6" s="792"/>
      <c r="D6" s="792"/>
      <c r="E6" s="384"/>
    </row>
    <row r="7" spans="1:6" s="371" customFormat="1" ht="20.25" customHeight="1">
      <c r="A7" s="373"/>
      <c r="B7" s="383" t="s">
        <v>825</v>
      </c>
      <c r="C7" s="372"/>
      <c r="D7" s="372"/>
      <c r="E7" s="374"/>
      <c r="F7" s="375"/>
    </row>
    <row r="8" spans="1:6" s="371" customFormat="1" ht="20.25" customHeight="1">
      <c r="A8" s="376"/>
      <c r="C8" s="372"/>
      <c r="D8" s="372"/>
      <c r="E8" s="374"/>
      <c r="F8" s="375"/>
    </row>
    <row r="9" spans="1:6" s="371" customFormat="1" ht="27.75" customHeight="1">
      <c r="A9" s="590"/>
      <c r="B9" s="597" t="s">
        <v>826</v>
      </c>
      <c r="C9" s="594"/>
      <c r="D9" s="589" t="s">
        <v>827</v>
      </c>
      <c r="E9" s="591" t="s">
        <v>828</v>
      </c>
      <c r="F9" s="375"/>
    </row>
    <row r="10" spans="1:6" s="371" customFormat="1" ht="20.25" customHeight="1">
      <c r="A10" s="373"/>
      <c r="C10" s="595"/>
      <c r="D10" s="592"/>
      <c r="E10" s="374"/>
      <c r="F10" s="375"/>
    </row>
    <row r="11" spans="1:6" s="371" customFormat="1" ht="20.25" customHeight="1">
      <c r="A11" s="376"/>
      <c r="C11" s="595"/>
      <c r="D11" s="592"/>
      <c r="E11" s="374"/>
      <c r="F11" s="375"/>
    </row>
    <row r="12" spans="1:6">
      <c r="A12" s="377"/>
      <c r="C12" s="596"/>
      <c r="D12" s="593"/>
      <c r="E12" s="378"/>
      <c r="F12" s="18"/>
    </row>
    <row r="13" spans="1:6">
      <c r="A13" s="377"/>
      <c r="B13" s="18"/>
      <c r="C13" s="596"/>
      <c r="D13" s="593"/>
      <c r="E13" s="378"/>
      <c r="F13" s="18"/>
    </row>
    <row r="14" spans="1:6">
      <c r="A14" s="377"/>
      <c r="B14" s="18"/>
      <c r="C14" s="596"/>
      <c r="D14" s="593"/>
      <c r="E14" s="378"/>
      <c r="F14" s="18"/>
    </row>
    <row r="15" spans="1:6">
      <c r="A15" s="377"/>
      <c r="B15" s="18"/>
      <c r="C15" s="596"/>
      <c r="D15" s="593"/>
      <c r="E15" s="378"/>
      <c r="F15" s="18"/>
    </row>
    <row r="16" spans="1:6">
      <c r="A16" s="377"/>
      <c r="B16" s="18"/>
      <c r="C16" s="596"/>
      <c r="D16" s="593"/>
      <c r="E16" s="378"/>
      <c r="F16" s="18"/>
    </row>
    <row r="17" spans="1:6">
      <c r="A17" s="377"/>
      <c r="B17" s="18"/>
      <c r="C17" s="596"/>
      <c r="D17" s="593"/>
      <c r="E17" s="378"/>
      <c r="F17" s="18"/>
    </row>
    <row r="18" spans="1:6">
      <c r="A18" s="377"/>
      <c r="B18" s="18"/>
      <c r="C18" s="596"/>
      <c r="D18" s="593"/>
      <c r="E18" s="378"/>
      <c r="F18" s="18"/>
    </row>
    <row r="19" spans="1:6">
      <c r="A19" s="377"/>
      <c r="B19" s="18"/>
      <c r="C19" s="596"/>
      <c r="D19" s="593"/>
      <c r="E19" s="378"/>
      <c r="F19" s="18"/>
    </row>
    <row r="20" spans="1:6">
      <c r="A20" s="377"/>
      <c r="B20" s="18"/>
      <c r="C20" s="596"/>
      <c r="D20" s="593"/>
      <c r="E20" s="378"/>
      <c r="F20" s="18"/>
    </row>
    <row r="21" spans="1:6">
      <c r="A21" s="377"/>
      <c r="B21" s="18"/>
      <c r="C21" s="596"/>
      <c r="D21" s="593"/>
      <c r="E21" s="378"/>
      <c r="F21" s="18"/>
    </row>
    <row r="22" spans="1:6">
      <c r="A22" s="377"/>
      <c r="B22" s="18"/>
      <c r="C22" s="596"/>
      <c r="D22" s="593"/>
      <c r="E22" s="378"/>
      <c r="F22" s="18"/>
    </row>
    <row r="23" spans="1:6">
      <c r="A23" s="377"/>
      <c r="B23" s="18"/>
      <c r="C23" s="596"/>
      <c r="D23" s="593"/>
      <c r="E23" s="378"/>
      <c r="F23" s="18"/>
    </row>
    <row r="24" spans="1:6">
      <c r="A24" s="377"/>
      <c r="B24" s="18"/>
      <c r="C24" s="596"/>
      <c r="D24" s="593"/>
      <c r="E24" s="378"/>
      <c r="F24" s="18"/>
    </row>
    <row r="25" spans="1:6">
      <c r="A25" s="377"/>
      <c r="B25" s="18"/>
      <c r="C25" s="596"/>
      <c r="D25" s="593"/>
      <c r="E25" s="378"/>
      <c r="F25" s="18"/>
    </row>
    <row r="26" spans="1:6">
      <c r="A26" s="377"/>
      <c r="B26" s="18"/>
      <c r="C26" s="596"/>
      <c r="D26" s="593"/>
      <c r="E26" s="378"/>
      <c r="F26" s="18"/>
    </row>
    <row r="27" spans="1:6">
      <c r="A27" s="377"/>
      <c r="B27" s="18"/>
      <c r="C27" s="596"/>
      <c r="D27" s="593"/>
      <c r="E27" s="378"/>
      <c r="F27" s="18"/>
    </row>
    <row r="28" spans="1:6">
      <c r="A28" s="377"/>
      <c r="B28" s="18"/>
      <c r="C28" s="596"/>
      <c r="D28" s="593"/>
      <c r="E28" s="378"/>
      <c r="F28" s="18"/>
    </row>
    <row r="29" spans="1:6">
      <c r="A29" s="377"/>
      <c r="B29" s="18"/>
      <c r="C29" s="596"/>
      <c r="D29" s="593"/>
      <c r="E29" s="378"/>
      <c r="F29" s="18"/>
    </row>
    <row r="30" spans="1:6">
      <c r="A30" s="377"/>
      <c r="B30" s="18"/>
      <c r="C30" s="596"/>
      <c r="D30" s="593"/>
      <c r="E30" s="378"/>
      <c r="F30" s="18"/>
    </row>
    <row r="31" spans="1:6">
      <c r="A31" s="377"/>
      <c r="B31" s="18"/>
      <c r="C31" s="596"/>
      <c r="D31" s="593"/>
      <c r="E31" s="378"/>
      <c r="F31" s="18"/>
    </row>
    <row r="32" spans="1:6">
      <c r="A32" s="377"/>
      <c r="B32" s="18"/>
      <c r="C32" s="596"/>
      <c r="D32" s="593"/>
      <c r="E32" s="378"/>
      <c r="F32" s="18"/>
    </row>
    <row r="33" spans="1:6">
      <c r="A33" s="377"/>
      <c r="B33" s="18"/>
      <c r="C33" s="596"/>
      <c r="D33" s="593"/>
      <c r="E33" s="378"/>
      <c r="F33" s="18"/>
    </row>
    <row r="34" spans="1:6" ht="17.25" thickBot="1">
      <c r="A34" s="379"/>
      <c r="B34" s="380"/>
      <c r="C34" s="596"/>
      <c r="D34" s="593"/>
      <c r="E34" s="378"/>
      <c r="F34" s="18"/>
    </row>
    <row r="35" spans="1:6" ht="25.5">
      <c r="A35" s="381" t="s">
        <v>829</v>
      </c>
      <c r="B35" s="46" t="s">
        <v>830</v>
      </c>
      <c r="C35" s="598"/>
      <c r="D35" s="598"/>
      <c r="E35" s="598"/>
      <c r="F35" s="18"/>
    </row>
    <row r="36" spans="1:6">
      <c r="B36" s="46" t="s">
        <v>831</v>
      </c>
      <c r="C36" s="18"/>
      <c r="D36" s="18"/>
      <c r="E36" s="18"/>
      <c r="F36" s="18"/>
    </row>
    <row r="37" spans="1:6">
      <c r="A37" s="437" t="s">
        <v>81</v>
      </c>
      <c r="C37" s="382"/>
      <c r="D37" s="382"/>
      <c r="E37" s="18"/>
      <c r="F37" s="18"/>
    </row>
    <row r="38" spans="1:6" ht="10.5" customHeight="1">
      <c r="A38" s="599"/>
      <c r="B38" s="382"/>
      <c r="C38" s="382"/>
      <c r="D38" s="382"/>
      <c r="E38" s="18"/>
    </row>
    <row r="39" spans="1:6">
      <c r="A39" s="599"/>
      <c r="B39" s="18"/>
      <c r="C39" s="18"/>
      <c r="D39" s="18"/>
      <c r="E39" s="18"/>
    </row>
    <row r="41" spans="1:6">
      <c r="A41" s="437"/>
    </row>
    <row r="42" spans="1:6">
      <c r="A42" s="437"/>
    </row>
  </sheetData>
  <mergeCells count="4">
    <mergeCell ref="A1:E1"/>
    <mergeCell ref="A2:E2"/>
    <mergeCell ref="A3:E3"/>
    <mergeCell ref="A6:B6"/>
  </mergeCells>
  <printOptions horizontalCentered="1"/>
  <pageMargins left="0.39370078740157483" right="0.39370078740157483" top="0.74803149606299213" bottom="0.74803149606299213" header="0.31496062992125984" footer="0.31496062992125984"/>
  <pageSetup scale="94"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7030A0"/>
    <pageSetUpPr fitToPage="1"/>
  </sheetPr>
  <dimension ref="A1:U15"/>
  <sheetViews>
    <sheetView tabSelected="1" view="pageLayout" zoomScale="80" zoomScalePageLayoutView="80" workbookViewId="0">
      <selection activeCell="B17" sqref="B17"/>
    </sheetView>
  </sheetViews>
  <sheetFormatPr baseColWidth="10" defaultColWidth="11" defaultRowHeight="15.75"/>
  <cols>
    <col min="1" max="1" width="16.28515625" style="953" customWidth="1"/>
    <col min="2" max="2" width="45.5703125" style="944" customWidth="1"/>
    <col min="3" max="3" width="14.42578125" style="952" customWidth="1"/>
    <col min="4" max="4" width="6.7109375" style="952" customWidth="1"/>
    <col min="5" max="5" width="6" style="952" customWidth="1"/>
    <col min="6" max="6" width="8.28515625" style="952" customWidth="1"/>
    <col min="7" max="20" width="10.7109375" style="944" customWidth="1"/>
    <col min="21" max="21" width="11.42578125" style="944" customWidth="1"/>
    <col min="22" max="16384" width="11" style="944"/>
  </cols>
  <sheetData>
    <row r="1" spans="1:21" s="925" customFormat="1" ht="19.5" customHeight="1">
      <c r="A1" s="920" t="s">
        <v>1016</v>
      </c>
      <c r="B1" s="921"/>
      <c r="C1" s="922"/>
      <c r="D1" s="922"/>
      <c r="E1" s="922"/>
      <c r="F1" s="922"/>
      <c r="G1" s="923"/>
      <c r="H1" s="923"/>
      <c r="I1" s="923"/>
      <c r="J1" s="923"/>
      <c r="K1" s="923"/>
      <c r="L1" s="923"/>
      <c r="M1" s="924"/>
      <c r="N1" s="924"/>
      <c r="O1" s="924"/>
      <c r="P1" s="924"/>
      <c r="Q1" s="924"/>
      <c r="R1" s="924"/>
      <c r="S1" s="924"/>
      <c r="T1" s="924"/>
      <c r="U1" s="924"/>
    </row>
    <row r="2" spans="1:21" s="925" customFormat="1" ht="19.5" customHeight="1">
      <c r="A2" s="920" t="s">
        <v>1017</v>
      </c>
      <c r="B2" s="926"/>
      <c r="C2" s="922"/>
      <c r="D2" s="922"/>
      <c r="E2" s="922"/>
      <c r="F2" s="922"/>
      <c r="G2" s="923"/>
      <c r="H2" s="923"/>
      <c r="I2" s="923"/>
      <c r="J2" s="923"/>
      <c r="K2" s="923"/>
      <c r="L2" s="923"/>
      <c r="M2" s="924"/>
      <c r="N2" s="924"/>
      <c r="O2" s="924"/>
      <c r="P2" s="924"/>
      <c r="Q2" s="924"/>
      <c r="R2" s="924"/>
      <c r="S2" s="924"/>
      <c r="T2" s="924"/>
      <c r="U2" s="924"/>
    </row>
    <row r="3" spans="1:21" s="925" customFormat="1" ht="12.75">
      <c r="B3" s="926"/>
      <c r="C3" s="922"/>
      <c r="D3" s="922"/>
      <c r="E3" s="922"/>
      <c r="F3" s="922"/>
      <c r="G3" s="923"/>
      <c r="H3" s="923"/>
      <c r="I3" s="923"/>
      <c r="J3" s="923"/>
      <c r="K3" s="923"/>
      <c r="L3" s="923"/>
      <c r="M3" s="924"/>
      <c r="N3" s="924"/>
      <c r="O3" s="924"/>
      <c r="P3" s="924"/>
      <c r="Q3" s="924"/>
      <c r="R3" s="924"/>
      <c r="S3" s="924"/>
      <c r="T3" s="924"/>
      <c r="U3" s="924"/>
    </row>
    <row r="4" spans="1:21" s="925" customFormat="1" ht="26.25" customHeight="1">
      <c r="A4" s="1414" t="s">
        <v>1018</v>
      </c>
      <c r="B4" s="1415" t="s">
        <v>1019</v>
      </c>
      <c r="C4" s="1415" t="s">
        <v>1020</v>
      </c>
      <c r="D4" s="1413" t="s">
        <v>1021</v>
      </c>
      <c r="E4" s="1413" t="s">
        <v>1022</v>
      </c>
      <c r="F4" s="1413" t="s">
        <v>1023</v>
      </c>
      <c r="G4" s="927" t="s">
        <v>1024</v>
      </c>
      <c r="H4" s="928"/>
      <c r="I4" s="928"/>
      <c r="J4" s="928"/>
      <c r="K4" s="928"/>
      <c r="L4" s="928" t="s">
        <v>1025</v>
      </c>
      <c r="M4" s="928"/>
      <c r="N4" s="928"/>
      <c r="O4" s="928"/>
      <c r="P4" s="928"/>
      <c r="Q4" s="929" t="s">
        <v>1026</v>
      </c>
      <c r="R4" s="929"/>
      <c r="S4" s="930"/>
      <c r="T4" s="930"/>
      <c r="U4" s="931" t="s">
        <v>1027</v>
      </c>
    </row>
    <row r="5" spans="1:21" s="925" customFormat="1" ht="51" customHeight="1">
      <c r="A5" s="1414"/>
      <c r="B5" s="1415"/>
      <c r="C5" s="1415"/>
      <c r="D5" s="1413"/>
      <c r="E5" s="1413"/>
      <c r="F5" s="1413"/>
      <c r="G5" s="932" t="s">
        <v>1028</v>
      </c>
      <c r="H5" s="932" t="s">
        <v>1029</v>
      </c>
      <c r="I5" s="932" t="s">
        <v>1030</v>
      </c>
      <c r="J5" s="932" t="s">
        <v>1031</v>
      </c>
      <c r="K5" s="932" t="s">
        <v>1032</v>
      </c>
      <c r="L5" s="932" t="s">
        <v>1028</v>
      </c>
      <c r="M5" s="932" t="s">
        <v>1029</v>
      </c>
      <c r="N5" s="932" t="s">
        <v>1030</v>
      </c>
      <c r="O5" s="932" t="s">
        <v>1031</v>
      </c>
      <c r="P5" s="933" t="s">
        <v>1032</v>
      </c>
      <c r="Q5" s="932" t="s">
        <v>1028</v>
      </c>
      <c r="R5" s="932" t="s">
        <v>1029</v>
      </c>
      <c r="S5" s="932" t="s">
        <v>1030</v>
      </c>
      <c r="T5" s="932" t="s">
        <v>1031</v>
      </c>
      <c r="U5" s="934" t="s">
        <v>1033</v>
      </c>
    </row>
    <row r="6" spans="1:21" s="925" customFormat="1" ht="24" customHeight="1">
      <c r="A6" s="935"/>
      <c r="B6" s="936"/>
      <c r="C6" s="937"/>
      <c r="D6" s="937"/>
      <c r="E6" s="937"/>
      <c r="F6" s="937"/>
      <c r="G6" s="938"/>
      <c r="H6" s="938"/>
      <c r="I6" s="938"/>
      <c r="J6" s="938"/>
      <c r="K6" s="938"/>
      <c r="L6" s="938"/>
      <c r="M6" s="938"/>
      <c r="N6" s="938"/>
      <c r="O6" s="938"/>
      <c r="P6" s="939"/>
      <c r="Q6" s="938"/>
      <c r="R6" s="938"/>
      <c r="S6" s="938"/>
      <c r="T6" s="938"/>
      <c r="U6" s="940"/>
    </row>
    <row r="7" spans="1:21" s="925" customFormat="1" ht="24" customHeight="1">
      <c r="A7" s="941"/>
      <c r="B7" s="936"/>
      <c r="C7" s="937"/>
      <c r="D7" s="937"/>
      <c r="E7" s="937"/>
      <c r="F7" s="937"/>
      <c r="G7" s="938"/>
      <c r="H7" s="938"/>
      <c r="I7" s="938"/>
      <c r="J7" s="938"/>
      <c r="K7" s="938"/>
      <c r="L7" s="938"/>
      <c r="M7" s="938"/>
      <c r="N7" s="938"/>
      <c r="O7" s="938"/>
      <c r="P7" s="939"/>
      <c r="Q7" s="938"/>
      <c r="R7" s="938"/>
      <c r="S7" s="938"/>
      <c r="T7" s="938"/>
      <c r="U7" s="940"/>
    </row>
    <row r="8" spans="1:21" ht="22.5" customHeight="1">
      <c r="A8" s="1408"/>
      <c r="B8" s="1409"/>
      <c r="C8" s="1410"/>
      <c r="D8" s="1410"/>
      <c r="E8" s="1409"/>
      <c r="F8" s="942" t="s">
        <v>1034</v>
      </c>
      <c r="G8" s="943"/>
      <c r="H8" s="943"/>
      <c r="I8" s="943"/>
      <c r="J8" s="943"/>
      <c r="K8" s="943"/>
      <c r="L8" s="943"/>
      <c r="M8" s="943"/>
      <c r="N8" s="943"/>
      <c r="O8" s="943"/>
      <c r="P8" s="943"/>
      <c r="Q8" s="943"/>
      <c r="R8" s="943"/>
      <c r="S8" s="943"/>
      <c r="T8" s="943"/>
      <c r="U8" s="1411"/>
    </row>
    <row r="9" spans="1:21" ht="22.5" customHeight="1">
      <c r="A9" s="1408"/>
      <c r="B9" s="1409"/>
      <c r="C9" s="1410"/>
      <c r="D9" s="1410"/>
      <c r="E9" s="1409"/>
      <c r="F9" s="945" t="s">
        <v>1035</v>
      </c>
      <c r="G9" s="946"/>
      <c r="H9" s="947"/>
      <c r="I9" s="946"/>
      <c r="J9" s="947"/>
      <c r="K9" s="947"/>
      <c r="L9" s="946"/>
      <c r="M9" s="947"/>
      <c r="N9" s="946"/>
      <c r="O9" s="947"/>
      <c r="P9" s="947"/>
      <c r="Q9" s="946"/>
      <c r="R9" s="947"/>
      <c r="S9" s="946"/>
      <c r="T9" s="946"/>
      <c r="U9" s="1412"/>
    </row>
    <row r="10" spans="1:21" ht="22.5" customHeight="1">
      <c r="A10" s="1408"/>
      <c r="B10" s="1409"/>
      <c r="C10" s="1410"/>
      <c r="D10" s="1410"/>
      <c r="E10" s="1409"/>
      <c r="F10" s="945" t="s">
        <v>1036</v>
      </c>
      <c r="G10" s="946"/>
      <c r="H10" s="947"/>
      <c r="I10" s="946"/>
      <c r="J10" s="947"/>
      <c r="K10" s="947"/>
      <c r="L10" s="946"/>
      <c r="M10" s="947"/>
      <c r="N10" s="946"/>
      <c r="O10" s="947"/>
      <c r="P10" s="947"/>
      <c r="Q10" s="946"/>
      <c r="R10" s="947"/>
      <c r="S10" s="946"/>
      <c r="T10" s="946"/>
      <c r="U10" s="1412"/>
    </row>
    <row r="11" spans="1:21" ht="9.75" customHeight="1">
      <c r="A11" s="948"/>
      <c r="B11" s="949"/>
      <c r="C11" s="950"/>
      <c r="D11" s="950"/>
      <c r="E11" s="950"/>
      <c r="F11" s="950"/>
      <c r="G11" s="949"/>
      <c r="H11" s="949"/>
      <c r="I11" s="949"/>
      <c r="J11" s="949"/>
      <c r="K11" s="949"/>
      <c r="L11" s="949"/>
      <c r="M11" s="949"/>
      <c r="N11" s="949"/>
      <c r="O11" s="949"/>
      <c r="P11" s="949"/>
      <c r="Q11" s="949"/>
      <c r="R11" s="949"/>
      <c r="S11" s="949"/>
      <c r="T11" s="949"/>
      <c r="U11" s="949"/>
    </row>
    <row r="12" spans="1:21" ht="26.25" customHeight="1">
      <c r="A12" s="1406" t="s">
        <v>1037</v>
      </c>
      <c r="B12" s="1406"/>
      <c r="C12" s="1406"/>
      <c r="D12" s="1406"/>
      <c r="E12" s="1406"/>
      <c r="F12" s="1406"/>
      <c r="G12" s="1406"/>
      <c r="H12" s="1406"/>
      <c r="I12" s="1406"/>
      <c r="J12" s="1406"/>
      <c r="K12" s="1406"/>
      <c r="L12" s="1406"/>
      <c r="M12" s="1406"/>
      <c r="N12" s="1406"/>
      <c r="O12" s="1406"/>
      <c r="P12" s="1406"/>
      <c r="Q12" s="1406"/>
      <c r="R12" s="1406"/>
      <c r="S12" s="1406"/>
      <c r="T12" s="1406"/>
      <c r="U12" s="1406"/>
    </row>
    <row r="13" spans="1:21" ht="56.25" customHeight="1">
      <c r="A13" s="1407"/>
      <c r="B13" s="1407"/>
      <c r="C13" s="1407"/>
      <c r="D13" s="1407"/>
      <c r="E13" s="1407"/>
      <c r="F13" s="1407"/>
      <c r="G13" s="1407"/>
      <c r="H13" s="1407"/>
      <c r="I13" s="1407"/>
      <c r="J13" s="1407"/>
      <c r="K13" s="1407"/>
      <c r="L13" s="1407"/>
      <c r="M13" s="1407"/>
      <c r="N13" s="1407"/>
      <c r="O13" s="1407"/>
      <c r="P13" s="1407"/>
      <c r="Q13" s="1407"/>
      <c r="R13" s="1407"/>
      <c r="S13" s="1407"/>
      <c r="T13" s="1407"/>
      <c r="U13" s="1407"/>
    </row>
    <row r="15" spans="1:21" ht="26.25">
      <c r="A15" s="951" t="s">
        <v>1038</v>
      </c>
    </row>
  </sheetData>
  <protectedRanges>
    <protectedRange sqref="A11:F11 A14:F199" name="Rango2"/>
    <protectedRange sqref="O1:P4 T1:T4 T10:T1048576 O10:P11 O14:P1048576" name="Rango1"/>
  </protectedRanges>
  <mergeCells count="14">
    <mergeCell ref="F4:F5"/>
    <mergeCell ref="A4:A5"/>
    <mergeCell ref="B4:B5"/>
    <mergeCell ref="C4:C5"/>
    <mergeCell ref="D4:D5"/>
    <mergeCell ref="E4:E5"/>
    <mergeCell ref="A12:U12"/>
    <mergeCell ref="A13:U13"/>
    <mergeCell ref="A8:A10"/>
    <mergeCell ref="B8:B10"/>
    <mergeCell ref="C8:C10"/>
    <mergeCell ref="D8:D10"/>
    <mergeCell ref="E8:E10"/>
    <mergeCell ref="U8:U10"/>
  </mergeCells>
  <pageMargins left="0.35433070866141736" right="0.35433070866141736" top="1.1811023622047245" bottom="0.39370078740157483" header="0.31496062992125984" footer="0.31496062992125984"/>
  <pageSetup scale="50" fitToHeight="10" orientation="landscape" r:id="rId1"/>
  <headerFooter>
    <oddHeader>&amp;L&amp;G&amp;C&amp;"-,Negrita"&amp;20GOBIERNO DEL ESTADO DE SONORAINFORME DE AVANCE PROGRAMÁTICO 2021
&amp;R&amp;"-,Negrita"&amp;16CUENTA PÚBLICA:__&amp;U2021&amp;U_</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7030A0"/>
  </sheetPr>
  <dimension ref="A1:M26"/>
  <sheetViews>
    <sheetView showWhiteSpace="0" view="pageBreakPreview" zoomScale="60" zoomScaleNormal="70" zoomScalePageLayoutView="60" workbookViewId="0">
      <selection activeCell="J17" sqref="J17"/>
    </sheetView>
  </sheetViews>
  <sheetFormatPr baseColWidth="10" defaultRowHeight="15.75"/>
  <cols>
    <col min="1" max="1" width="18.5703125" style="954" customWidth="1"/>
    <col min="2" max="2" width="35" customWidth="1"/>
    <col min="3" max="3" width="34.5703125" customWidth="1"/>
    <col min="4" max="4" width="40.28515625" customWidth="1"/>
    <col min="5" max="6" width="18" customWidth="1"/>
    <col min="7" max="7" width="15.7109375" customWidth="1"/>
    <col min="8" max="8" width="17.85546875" customWidth="1"/>
    <col min="9" max="9" width="20" customWidth="1"/>
    <col min="10" max="10" width="27.42578125" customWidth="1"/>
    <col min="11" max="11" width="30" customWidth="1"/>
    <col min="256" max="256" width="3.7109375" customWidth="1"/>
    <col min="257" max="257" width="18.5703125" customWidth="1"/>
    <col min="258" max="258" width="35" customWidth="1"/>
    <col min="259" max="259" width="34.5703125" customWidth="1"/>
    <col min="260" max="260" width="37.140625" customWidth="1"/>
    <col min="261" max="262" width="18" customWidth="1"/>
    <col min="263" max="263" width="15.7109375" customWidth="1"/>
    <col min="264" max="264" width="17.85546875" customWidth="1"/>
    <col min="265" max="265" width="20" customWidth="1"/>
    <col min="266" max="266" width="27.42578125" customWidth="1"/>
    <col min="267" max="267" width="26.85546875" customWidth="1"/>
    <col min="512" max="512" width="3.7109375" customWidth="1"/>
    <col min="513" max="513" width="18.5703125" customWidth="1"/>
    <col min="514" max="514" width="35" customWidth="1"/>
    <col min="515" max="515" width="34.5703125" customWidth="1"/>
    <col min="516" max="516" width="37.140625" customWidth="1"/>
    <col min="517" max="518" width="18" customWidth="1"/>
    <col min="519" max="519" width="15.7109375" customWidth="1"/>
    <col min="520" max="520" width="17.85546875" customWidth="1"/>
    <col min="521" max="521" width="20" customWidth="1"/>
    <col min="522" max="522" width="27.42578125" customWidth="1"/>
    <col min="523" max="523" width="26.85546875" customWidth="1"/>
    <col min="768" max="768" width="3.7109375" customWidth="1"/>
    <col min="769" max="769" width="18.5703125" customWidth="1"/>
    <col min="770" max="770" width="35" customWidth="1"/>
    <col min="771" max="771" width="34.5703125" customWidth="1"/>
    <col min="772" max="772" width="37.140625" customWidth="1"/>
    <col min="773" max="774" width="18" customWidth="1"/>
    <col min="775" max="775" width="15.7109375" customWidth="1"/>
    <col min="776" max="776" width="17.85546875" customWidth="1"/>
    <col min="777" max="777" width="20" customWidth="1"/>
    <col min="778" max="778" width="27.42578125" customWidth="1"/>
    <col min="779" max="779" width="26.85546875" customWidth="1"/>
    <col min="1024" max="1024" width="3.7109375" customWidth="1"/>
    <col min="1025" max="1025" width="18.5703125" customWidth="1"/>
    <col min="1026" max="1026" width="35" customWidth="1"/>
    <col min="1027" max="1027" width="34.5703125" customWidth="1"/>
    <col min="1028" max="1028" width="37.140625" customWidth="1"/>
    <col min="1029" max="1030" width="18" customWidth="1"/>
    <col min="1031" max="1031" width="15.7109375" customWidth="1"/>
    <col min="1032" max="1032" width="17.85546875" customWidth="1"/>
    <col min="1033" max="1033" width="20" customWidth="1"/>
    <col min="1034" max="1034" width="27.42578125" customWidth="1"/>
    <col min="1035" max="1035" width="26.85546875" customWidth="1"/>
    <col min="1280" max="1280" width="3.7109375" customWidth="1"/>
    <col min="1281" max="1281" width="18.5703125" customWidth="1"/>
    <col min="1282" max="1282" width="35" customWidth="1"/>
    <col min="1283" max="1283" width="34.5703125" customWidth="1"/>
    <col min="1284" max="1284" width="37.140625" customWidth="1"/>
    <col min="1285" max="1286" width="18" customWidth="1"/>
    <col min="1287" max="1287" width="15.7109375" customWidth="1"/>
    <col min="1288" max="1288" width="17.85546875" customWidth="1"/>
    <col min="1289" max="1289" width="20" customWidth="1"/>
    <col min="1290" max="1290" width="27.42578125" customWidth="1"/>
    <col min="1291" max="1291" width="26.85546875" customWidth="1"/>
    <col min="1536" max="1536" width="3.7109375" customWidth="1"/>
    <col min="1537" max="1537" width="18.5703125" customWidth="1"/>
    <col min="1538" max="1538" width="35" customWidth="1"/>
    <col min="1539" max="1539" width="34.5703125" customWidth="1"/>
    <col min="1540" max="1540" width="37.140625" customWidth="1"/>
    <col min="1541" max="1542" width="18" customWidth="1"/>
    <col min="1543" max="1543" width="15.7109375" customWidth="1"/>
    <col min="1544" max="1544" width="17.85546875" customWidth="1"/>
    <col min="1545" max="1545" width="20" customWidth="1"/>
    <col min="1546" max="1546" width="27.42578125" customWidth="1"/>
    <col min="1547" max="1547" width="26.85546875" customWidth="1"/>
    <col min="1792" max="1792" width="3.7109375" customWidth="1"/>
    <col min="1793" max="1793" width="18.5703125" customWidth="1"/>
    <col min="1794" max="1794" width="35" customWidth="1"/>
    <col min="1795" max="1795" width="34.5703125" customWidth="1"/>
    <col min="1796" max="1796" width="37.140625" customWidth="1"/>
    <col min="1797" max="1798" width="18" customWidth="1"/>
    <col min="1799" max="1799" width="15.7109375" customWidth="1"/>
    <col min="1800" max="1800" width="17.85546875" customWidth="1"/>
    <col min="1801" max="1801" width="20" customWidth="1"/>
    <col min="1802" max="1802" width="27.42578125" customWidth="1"/>
    <col min="1803" max="1803" width="26.85546875" customWidth="1"/>
    <col min="2048" max="2048" width="3.7109375" customWidth="1"/>
    <col min="2049" max="2049" width="18.5703125" customWidth="1"/>
    <col min="2050" max="2050" width="35" customWidth="1"/>
    <col min="2051" max="2051" width="34.5703125" customWidth="1"/>
    <col min="2052" max="2052" width="37.140625" customWidth="1"/>
    <col min="2053" max="2054" width="18" customWidth="1"/>
    <col min="2055" max="2055" width="15.7109375" customWidth="1"/>
    <col min="2056" max="2056" width="17.85546875" customWidth="1"/>
    <col min="2057" max="2057" width="20" customWidth="1"/>
    <col min="2058" max="2058" width="27.42578125" customWidth="1"/>
    <col min="2059" max="2059" width="26.85546875" customWidth="1"/>
    <col min="2304" max="2304" width="3.7109375" customWidth="1"/>
    <col min="2305" max="2305" width="18.5703125" customWidth="1"/>
    <col min="2306" max="2306" width="35" customWidth="1"/>
    <col min="2307" max="2307" width="34.5703125" customWidth="1"/>
    <col min="2308" max="2308" width="37.140625" customWidth="1"/>
    <col min="2309" max="2310" width="18" customWidth="1"/>
    <col min="2311" max="2311" width="15.7109375" customWidth="1"/>
    <col min="2312" max="2312" width="17.85546875" customWidth="1"/>
    <col min="2313" max="2313" width="20" customWidth="1"/>
    <col min="2314" max="2314" width="27.42578125" customWidth="1"/>
    <col min="2315" max="2315" width="26.85546875" customWidth="1"/>
    <col min="2560" max="2560" width="3.7109375" customWidth="1"/>
    <col min="2561" max="2561" width="18.5703125" customWidth="1"/>
    <col min="2562" max="2562" width="35" customWidth="1"/>
    <col min="2563" max="2563" width="34.5703125" customWidth="1"/>
    <col min="2564" max="2564" width="37.140625" customWidth="1"/>
    <col min="2565" max="2566" width="18" customWidth="1"/>
    <col min="2567" max="2567" width="15.7109375" customWidth="1"/>
    <col min="2568" max="2568" width="17.85546875" customWidth="1"/>
    <col min="2569" max="2569" width="20" customWidth="1"/>
    <col min="2570" max="2570" width="27.42578125" customWidth="1"/>
    <col min="2571" max="2571" width="26.85546875" customWidth="1"/>
    <col min="2816" max="2816" width="3.7109375" customWidth="1"/>
    <col min="2817" max="2817" width="18.5703125" customWidth="1"/>
    <col min="2818" max="2818" width="35" customWidth="1"/>
    <col min="2819" max="2819" width="34.5703125" customWidth="1"/>
    <col min="2820" max="2820" width="37.140625" customWidth="1"/>
    <col min="2821" max="2822" width="18" customWidth="1"/>
    <col min="2823" max="2823" width="15.7109375" customWidth="1"/>
    <col min="2824" max="2824" width="17.85546875" customWidth="1"/>
    <col min="2825" max="2825" width="20" customWidth="1"/>
    <col min="2826" max="2826" width="27.42578125" customWidth="1"/>
    <col min="2827" max="2827" width="26.85546875" customWidth="1"/>
    <col min="3072" max="3072" width="3.7109375" customWidth="1"/>
    <col min="3073" max="3073" width="18.5703125" customWidth="1"/>
    <col min="3074" max="3074" width="35" customWidth="1"/>
    <col min="3075" max="3075" width="34.5703125" customWidth="1"/>
    <col min="3076" max="3076" width="37.140625" customWidth="1"/>
    <col min="3077" max="3078" width="18" customWidth="1"/>
    <col min="3079" max="3079" width="15.7109375" customWidth="1"/>
    <col min="3080" max="3080" width="17.85546875" customWidth="1"/>
    <col min="3081" max="3081" width="20" customWidth="1"/>
    <col min="3082" max="3082" width="27.42578125" customWidth="1"/>
    <col min="3083" max="3083" width="26.85546875" customWidth="1"/>
    <col min="3328" max="3328" width="3.7109375" customWidth="1"/>
    <col min="3329" max="3329" width="18.5703125" customWidth="1"/>
    <col min="3330" max="3330" width="35" customWidth="1"/>
    <col min="3331" max="3331" width="34.5703125" customWidth="1"/>
    <col min="3332" max="3332" width="37.140625" customWidth="1"/>
    <col min="3333" max="3334" width="18" customWidth="1"/>
    <col min="3335" max="3335" width="15.7109375" customWidth="1"/>
    <col min="3336" max="3336" width="17.85546875" customWidth="1"/>
    <col min="3337" max="3337" width="20" customWidth="1"/>
    <col min="3338" max="3338" width="27.42578125" customWidth="1"/>
    <col min="3339" max="3339" width="26.85546875" customWidth="1"/>
    <col min="3584" max="3584" width="3.7109375" customWidth="1"/>
    <col min="3585" max="3585" width="18.5703125" customWidth="1"/>
    <col min="3586" max="3586" width="35" customWidth="1"/>
    <col min="3587" max="3587" width="34.5703125" customWidth="1"/>
    <col min="3588" max="3588" width="37.140625" customWidth="1"/>
    <col min="3589" max="3590" width="18" customWidth="1"/>
    <col min="3591" max="3591" width="15.7109375" customWidth="1"/>
    <col min="3592" max="3592" width="17.85546875" customWidth="1"/>
    <col min="3593" max="3593" width="20" customWidth="1"/>
    <col min="3594" max="3594" width="27.42578125" customWidth="1"/>
    <col min="3595" max="3595" width="26.85546875" customWidth="1"/>
    <col min="3840" max="3840" width="3.7109375" customWidth="1"/>
    <col min="3841" max="3841" width="18.5703125" customWidth="1"/>
    <col min="3842" max="3842" width="35" customWidth="1"/>
    <col min="3843" max="3843" width="34.5703125" customWidth="1"/>
    <col min="3844" max="3844" width="37.140625" customWidth="1"/>
    <col min="3845" max="3846" width="18" customWidth="1"/>
    <col min="3847" max="3847" width="15.7109375" customWidth="1"/>
    <col min="3848" max="3848" width="17.85546875" customWidth="1"/>
    <col min="3849" max="3849" width="20" customWidth="1"/>
    <col min="3850" max="3850" width="27.42578125" customWidth="1"/>
    <col min="3851" max="3851" width="26.85546875" customWidth="1"/>
    <col min="4096" max="4096" width="3.7109375" customWidth="1"/>
    <col min="4097" max="4097" width="18.5703125" customWidth="1"/>
    <col min="4098" max="4098" width="35" customWidth="1"/>
    <col min="4099" max="4099" width="34.5703125" customWidth="1"/>
    <col min="4100" max="4100" width="37.140625" customWidth="1"/>
    <col min="4101" max="4102" width="18" customWidth="1"/>
    <col min="4103" max="4103" width="15.7109375" customWidth="1"/>
    <col min="4104" max="4104" width="17.85546875" customWidth="1"/>
    <col min="4105" max="4105" width="20" customWidth="1"/>
    <col min="4106" max="4106" width="27.42578125" customWidth="1"/>
    <col min="4107" max="4107" width="26.85546875" customWidth="1"/>
    <col min="4352" max="4352" width="3.7109375" customWidth="1"/>
    <col min="4353" max="4353" width="18.5703125" customWidth="1"/>
    <col min="4354" max="4354" width="35" customWidth="1"/>
    <col min="4355" max="4355" width="34.5703125" customWidth="1"/>
    <col min="4356" max="4356" width="37.140625" customWidth="1"/>
    <col min="4357" max="4358" width="18" customWidth="1"/>
    <col min="4359" max="4359" width="15.7109375" customWidth="1"/>
    <col min="4360" max="4360" width="17.85546875" customWidth="1"/>
    <col min="4361" max="4361" width="20" customWidth="1"/>
    <col min="4362" max="4362" width="27.42578125" customWidth="1"/>
    <col min="4363" max="4363" width="26.85546875" customWidth="1"/>
    <col min="4608" max="4608" width="3.7109375" customWidth="1"/>
    <col min="4609" max="4609" width="18.5703125" customWidth="1"/>
    <col min="4610" max="4610" width="35" customWidth="1"/>
    <col min="4611" max="4611" width="34.5703125" customWidth="1"/>
    <col min="4612" max="4612" width="37.140625" customWidth="1"/>
    <col min="4613" max="4614" width="18" customWidth="1"/>
    <col min="4615" max="4615" width="15.7109375" customWidth="1"/>
    <col min="4616" max="4616" width="17.85546875" customWidth="1"/>
    <col min="4617" max="4617" width="20" customWidth="1"/>
    <col min="4618" max="4618" width="27.42578125" customWidth="1"/>
    <col min="4619" max="4619" width="26.85546875" customWidth="1"/>
    <col min="4864" max="4864" width="3.7109375" customWidth="1"/>
    <col min="4865" max="4865" width="18.5703125" customWidth="1"/>
    <col min="4866" max="4866" width="35" customWidth="1"/>
    <col min="4867" max="4867" width="34.5703125" customWidth="1"/>
    <col min="4868" max="4868" width="37.140625" customWidth="1"/>
    <col min="4869" max="4870" width="18" customWidth="1"/>
    <col min="4871" max="4871" width="15.7109375" customWidth="1"/>
    <col min="4872" max="4872" width="17.85546875" customWidth="1"/>
    <col min="4873" max="4873" width="20" customWidth="1"/>
    <col min="4874" max="4874" width="27.42578125" customWidth="1"/>
    <col min="4875" max="4875" width="26.85546875" customWidth="1"/>
    <col min="5120" max="5120" width="3.7109375" customWidth="1"/>
    <col min="5121" max="5121" width="18.5703125" customWidth="1"/>
    <col min="5122" max="5122" width="35" customWidth="1"/>
    <col min="5123" max="5123" width="34.5703125" customWidth="1"/>
    <col min="5124" max="5124" width="37.140625" customWidth="1"/>
    <col min="5125" max="5126" width="18" customWidth="1"/>
    <col min="5127" max="5127" width="15.7109375" customWidth="1"/>
    <col min="5128" max="5128" width="17.85546875" customWidth="1"/>
    <col min="5129" max="5129" width="20" customWidth="1"/>
    <col min="5130" max="5130" width="27.42578125" customWidth="1"/>
    <col min="5131" max="5131" width="26.85546875" customWidth="1"/>
    <col min="5376" max="5376" width="3.7109375" customWidth="1"/>
    <col min="5377" max="5377" width="18.5703125" customWidth="1"/>
    <col min="5378" max="5378" width="35" customWidth="1"/>
    <col min="5379" max="5379" width="34.5703125" customWidth="1"/>
    <col min="5380" max="5380" width="37.140625" customWidth="1"/>
    <col min="5381" max="5382" width="18" customWidth="1"/>
    <col min="5383" max="5383" width="15.7109375" customWidth="1"/>
    <col min="5384" max="5384" width="17.85546875" customWidth="1"/>
    <col min="5385" max="5385" width="20" customWidth="1"/>
    <col min="5386" max="5386" width="27.42578125" customWidth="1"/>
    <col min="5387" max="5387" width="26.85546875" customWidth="1"/>
    <col min="5632" max="5632" width="3.7109375" customWidth="1"/>
    <col min="5633" max="5633" width="18.5703125" customWidth="1"/>
    <col min="5634" max="5634" width="35" customWidth="1"/>
    <col min="5635" max="5635" width="34.5703125" customWidth="1"/>
    <col min="5636" max="5636" width="37.140625" customWidth="1"/>
    <col min="5637" max="5638" width="18" customWidth="1"/>
    <col min="5639" max="5639" width="15.7109375" customWidth="1"/>
    <col min="5640" max="5640" width="17.85546875" customWidth="1"/>
    <col min="5641" max="5641" width="20" customWidth="1"/>
    <col min="5642" max="5642" width="27.42578125" customWidth="1"/>
    <col min="5643" max="5643" width="26.85546875" customWidth="1"/>
    <col min="5888" max="5888" width="3.7109375" customWidth="1"/>
    <col min="5889" max="5889" width="18.5703125" customWidth="1"/>
    <col min="5890" max="5890" width="35" customWidth="1"/>
    <col min="5891" max="5891" width="34.5703125" customWidth="1"/>
    <col min="5892" max="5892" width="37.140625" customWidth="1"/>
    <col min="5893" max="5894" width="18" customWidth="1"/>
    <col min="5895" max="5895" width="15.7109375" customWidth="1"/>
    <col min="5896" max="5896" width="17.85546875" customWidth="1"/>
    <col min="5897" max="5897" width="20" customWidth="1"/>
    <col min="5898" max="5898" width="27.42578125" customWidth="1"/>
    <col min="5899" max="5899" width="26.85546875" customWidth="1"/>
    <col min="6144" max="6144" width="3.7109375" customWidth="1"/>
    <col min="6145" max="6145" width="18.5703125" customWidth="1"/>
    <col min="6146" max="6146" width="35" customWidth="1"/>
    <col min="6147" max="6147" width="34.5703125" customWidth="1"/>
    <col min="6148" max="6148" width="37.140625" customWidth="1"/>
    <col min="6149" max="6150" width="18" customWidth="1"/>
    <col min="6151" max="6151" width="15.7109375" customWidth="1"/>
    <col min="6152" max="6152" width="17.85546875" customWidth="1"/>
    <col min="6153" max="6153" width="20" customWidth="1"/>
    <col min="6154" max="6154" width="27.42578125" customWidth="1"/>
    <col min="6155" max="6155" width="26.85546875" customWidth="1"/>
    <col min="6400" max="6400" width="3.7109375" customWidth="1"/>
    <col min="6401" max="6401" width="18.5703125" customWidth="1"/>
    <col min="6402" max="6402" width="35" customWidth="1"/>
    <col min="6403" max="6403" width="34.5703125" customWidth="1"/>
    <col min="6404" max="6404" width="37.140625" customWidth="1"/>
    <col min="6405" max="6406" width="18" customWidth="1"/>
    <col min="6407" max="6407" width="15.7109375" customWidth="1"/>
    <col min="6408" max="6408" width="17.85546875" customWidth="1"/>
    <col min="6409" max="6409" width="20" customWidth="1"/>
    <col min="6410" max="6410" width="27.42578125" customWidth="1"/>
    <col min="6411" max="6411" width="26.85546875" customWidth="1"/>
    <col min="6656" max="6656" width="3.7109375" customWidth="1"/>
    <col min="6657" max="6657" width="18.5703125" customWidth="1"/>
    <col min="6658" max="6658" width="35" customWidth="1"/>
    <col min="6659" max="6659" width="34.5703125" customWidth="1"/>
    <col min="6660" max="6660" width="37.140625" customWidth="1"/>
    <col min="6661" max="6662" width="18" customWidth="1"/>
    <col min="6663" max="6663" width="15.7109375" customWidth="1"/>
    <col min="6664" max="6664" width="17.85546875" customWidth="1"/>
    <col min="6665" max="6665" width="20" customWidth="1"/>
    <col min="6666" max="6666" width="27.42578125" customWidth="1"/>
    <col min="6667" max="6667" width="26.85546875" customWidth="1"/>
    <col min="6912" max="6912" width="3.7109375" customWidth="1"/>
    <col min="6913" max="6913" width="18.5703125" customWidth="1"/>
    <col min="6914" max="6914" width="35" customWidth="1"/>
    <col min="6915" max="6915" width="34.5703125" customWidth="1"/>
    <col min="6916" max="6916" width="37.140625" customWidth="1"/>
    <col min="6917" max="6918" width="18" customWidth="1"/>
    <col min="6919" max="6919" width="15.7109375" customWidth="1"/>
    <col min="6920" max="6920" width="17.85546875" customWidth="1"/>
    <col min="6921" max="6921" width="20" customWidth="1"/>
    <col min="6922" max="6922" width="27.42578125" customWidth="1"/>
    <col min="6923" max="6923" width="26.85546875" customWidth="1"/>
    <col min="7168" max="7168" width="3.7109375" customWidth="1"/>
    <col min="7169" max="7169" width="18.5703125" customWidth="1"/>
    <col min="7170" max="7170" width="35" customWidth="1"/>
    <col min="7171" max="7171" width="34.5703125" customWidth="1"/>
    <col min="7172" max="7172" width="37.140625" customWidth="1"/>
    <col min="7173" max="7174" width="18" customWidth="1"/>
    <col min="7175" max="7175" width="15.7109375" customWidth="1"/>
    <col min="7176" max="7176" width="17.85546875" customWidth="1"/>
    <col min="7177" max="7177" width="20" customWidth="1"/>
    <col min="7178" max="7178" width="27.42578125" customWidth="1"/>
    <col min="7179" max="7179" width="26.85546875" customWidth="1"/>
    <col min="7424" max="7424" width="3.7109375" customWidth="1"/>
    <col min="7425" max="7425" width="18.5703125" customWidth="1"/>
    <col min="7426" max="7426" width="35" customWidth="1"/>
    <col min="7427" max="7427" width="34.5703125" customWidth="1"/>
    <col min="7428" max="7428" width="37.140625" customWidth="1"/>
    <col min="7429" max="7430" width="18" customWidth="1"/>
    <col min="7431" max="7431" width="15.7109375" customWidth="1"/>
    <col min="7432" max="7432" width="17.85546875" customWidth="1"/>
    <col min="7433" max="7433" width="20" customWidth="1"/>
    <col min="7434" max="7434" width="27.42578125" customWidth="1"/>
    <col min="7435" max="7435" width="26.85546875" customWidth="1"/>
    <col min="7680" max="7680" width="3.7109375" customWidth="1"/>
    <col min="7681" max="7681" width="18.5703125" customWidth="1"/>
    <col min="7682" max="7682" width="35" customWidth="1"/>
    <col min="7683" max="7683" width="34.5703125" customWidth="1"/>
    <col min="7684" max="7684" width="37.140625" customWidth="1"/>
    <col min="7685" max="7686" width="18" customWidth="1"/>
    <col min="7687" max="7687" width="15.7109375" customWidth="1"/>
    <col min="7688" max="7688" width="17.85546875" customWidth="1"/>
    <col min="7689" max="7689" width="20" customWidth="1"/>
    <col min="7690" max="7690" width="27.42578125" customWidth="1"/>
    <col min="7691" max="7691" width="26.85546875" customWidth="1"/>
    <col min="7936" max="7936" width="3.7109375" customWidth="1"/>
    <col min="7937" max="7937" width="18.5703125" customWidth="1"/>
    <col min="7938" max="7938" width="35" customWidth="1"/>
    <col min="7939" max="7939" width="34.5703125" customWidth="1"/>
    <col min="7940" max="7940" width="37.140625" customWidth="1"/>
    <col min="7941" max="7942" width="18" customWidth="1"/>
    <col min="7943" max="7943" width="15.7109375" customWidth="1"/>
    <col min="7944" max="7944" width="17.85546875" customWidth="1"/>
    <col min="7945" max="7945" width="20" customWidth="1"/>
    <col min="7946" max="7946" width="27.42578125" customWidth="1"/>
    <col min="7947" max="7947" width="26.85546875" customWidth="1"/>
    <col min="8192" max="8192" width="3.7109375" customWidth="1"/>
    <col min="8193" max="8193" width="18.5703125" customWidth="1"/>
    <col min="8194" max="8194" width="35" customWidth="1"/>
    <col min="8195" max="8195" width="34.5703125" customWidth="1"/>
    <col min="8196" max="8196" width="37.140625" customWidth="1"/>
    <col min="8197" max="8198" width="18" customWidth="1"/>
    <col min="8199" max="8199" width="15.7109375" customWidth="1"/>
    <col min="8200" max="8200" width="17.85546875" customWidth="1"/>
    <col min="8201" max="8201" width="20" customWidth="1"/>
    <col min="8202" max="8202" width="27.42578125" customWidth="1"/>
    <col min="8203" max="8203" width="26.85546875" customWidth="1"/>
    <col min="8448" max="8448" width="3.7109375" customWidth="1"/>
    <col min="8449" max="8449" width="18.5703125" customWidth="1"/>
    <col min="8450" max="8450" width="35" customWidth="1"/>
    <col min="8451" max="8451" width="34.5703125" customWidth="1"/>
    <col min="8452" max="8452" width="37.140625" customWidth="1"/>
    <col min="8453" max="8454" width="18" customWidth="1"/>
    <col min="8455" max="8455" width="15.7109375" customWidth="1"/>
    <col min="8456" max="8456" width="17.85546875" customWidth="1"/>
    <col min="8457" max="8457" width="20" customWidth="1"/>
    <col min="8458" max="8458" width="27.42578125" customWidth="1"/>
    <col min="8459" max="8459" width="26.85546875" customWidth="1"/>
    <col min="8704" max="8704" width="3.7109375" customWidth="1"/>
    <col min="8705" max="8705" width="18.5703125" customWidth="1"/>
    <col min="8706" max="8706" width="35" customWidth="1"/>
    <col min="8707" max="8707" width="34.5703125" customWidth="1"/>
    <col min="8708" max="8708" width="37.140625" customWidth="1"/>
    <col min="8709" max="8710" width="18" customWidth="1"/>
    <col min="8711" max="8711" width="15.7109375" customWidth="1"/>
    <col min="8712" max="8712" width="17.85546875" customWidth="1"/>
    <col min="8713" max="8713" width="20" customWidth="1"/>
    <col min="8714" max="8714" width="27.42578125" customWidth="1"/>
    <col min="8715" max="8715" width="26.85546875" customWidth="1"/>
    <col min="8960" max="8960" width="3.7109375" customWidth="1"/>
    <col min="8961" max="8961" width="18.5703125" customWidth="1"/>
    <col min="8962" max="8962" width="35" customWidth="1"/>
    <col min="8963" max="8963" width="34.5703125" customWidth="1"/>
    <col min="8964" max="8964" width="37.140625" customWidth="1"/>
    <col min="8965" max="8966" width="18" customWidth="1"/>
    <col min="8967" max="8967" width="15.7109375" customWidth="1"/>
    <col min="8968" max="8968" width="17.85546875" customWidth="1"/>
    <col min="8969" max="8969" width="20" customWidth="1"/>
    <col min="8970" max="8970" width="27.42578125" customWidth="1"/>
    <col min="8971" max="8971" width="26.85546875" customWidth="1"/>
    <col min="9216" max="9216" width="3.7109375" customWidth="1"/>
    <col min="9217" max="9217" width="18.5703125" customWidth="1"/>
    <col min="9218" max="9218" width="35" customWidth="1"/>
    <col min="9219" max="9219" width="34.5703125" customWidth="1"/>
    <col min="9220" max="9220" width="37.140625" customWidth="1"/>
    <col min="9221" max="9222" width="18" customWidth="1"/>
    <col min="9223" max="9223" width="15.7109375" customWidth="1"/>
    <col min="9224" max="9224" width="17.85546875" customWidth="1"/>
    <col min="9225" max="9225" width="20" customWidth="1"/>
    <col min="9226" max="9226" width="27.42578125" customWidth="1"/>
    <col min="9227" max="9227" width="26.85546875" customWidth="1"/>
    <col min="9472" max="9472" width="3.7109375" customWidth="1"/>
    <col min="9473" max="9473" width="18.5703125" customWidth="1"/>
    <col min="9474" max="9474" width="35" customWidth="1"/>
    <col min="9475" max="9475" width="34.5703125" customWidth="1"/>
    <col min="9476" max="9476" width="37.140625" customWidth="1"/>
    <col min="9477" max="9478" width="18" customWidth="1"/>
    <col min="9479" max="9479" width="15.7109375" customWidth="1"/>
    <col min="9480" max="9480" width="17.85546875" customWidth="1"/>
    <col min="9481" max="9481" width="20" customWidth="1"/>
    <col min="9482" max="9482" width="27.42578125" customWidth="1"/>
    <col min="9483" max="9483" width="26.85546875" customWidth="1"/>
    <col min="9728" max="9728" width="3.7109375" customWidth="1"/>
    <col min="9729" max="9729" width="18.5703125" customWidth="1"/>
    <col min="9730" max="9730" width="35" customWidth="1"/>
    <col min="9731" max="9731" width="34.5703125" customWidth="1"/>
    <col min="9732" max="9732" width="37.140625" customWidth="1"/>
    <col min="9733" max="9734" width="18" customWidth="1"/>
    <col min="9735" max="9735" width="15.7109375" customWidth="1"/>
    <col min="9736" max="9736" width="17.85546875" customWidth="1"/>
    <col min="9737" max="9737" width="20" customWidth="1"/>
    <col min="9738" max="9738" width="27.42578125" customWidth="1"/>
    <col min="9739" max="9739" width="26.85546875" customWidth="1"/>
    <col min="9984" max="9984" width="3.7109375" customWidth="1"/>
    <col min="9985" max="9985" width="18.5703125" customWidth="1"/>
    <col min="9986" max="9986" width="35" customWidth="1"/>
    <col min="9987" max="9987" width="34.5703125" customWidth="1"/>
    <col min="9988" max="9988" width="37.140625" customWidth="1"/>
    <col min="9989" max="9990" width="18" customWidth="1"/>
    <col min="9991" max="9991" width="15.7109375" customWidth="1"/>
    <col min="9992" max="9992" width="17.85546875" customWidth="1"/>
    <col min="9993" max="9993" width="20" customWidth="1"/>
    <col min="9994" max="9994" width="27.42578125" customWidth="1"/>
    <col min="9995" max="9995" width="26.85546875" customWidth="1"/>
    <col min="10240" max="10240" width="3.7109375" customWidth="1"/>
    <col min="10241" max="10241" width="18.5703125" customWidth="1"/>
    <col min="10242" max="10242" width="35" customWidth="1"/>
    <col min="10243" max="10243" width="34.5703125" customWidth="1"/>
    <col min="10244" max="10244" width="37.140625" customWidth="1"/>
    <col min="10245" max="10246" width="18" customWidth="1"/>
    <col min="10247" max="10247" width="15.7109375" customWidth="1"/>
    <col min="10248" max="10248" width="17.85546875" customWidth="1"/>
    <col min="10249" max="10249" width="20" customWidth="1"/>
    <col min="10250" max="10250" width="27.42578125" customWidth="1"/>
    <col min="10251" max="10251" width="26.85546875" customWidth="1"/>
    <col min="10496" max="10496" width="3.7109375" customWidth="1"/>
    <col min="10497" max="10497" width="18.5703125" customWidth="1"/>
    <col min="10498" max="10498" width="35" customWidth="1"/>
    <col min="10499" max="10499" width="34.5703125" customWidth="1"/>
    <col min="10500" max="10500" width="37.140625" customWidth="1"/>
    <col min="10501" max="10502" width="18" customWidth="1"/>
    <col min="10503" max="10503" width="15.7109375" customWidth="1"/>
    <col min="10504" max="10504" width="17.85546875" customWidth="1"/>
    <col min="10505" max="10505" width="20" customWidth="1"/>
    <col min="10506" max="10506" width="27.42578125" customWidth="1"/>
    <col min="10507" max="10507" width="26.85546875" customWidth="1"/>
    <col min="10752" max="10752" width="3.7109375" customWidth="1"/>
    <col min="10753" max="10753" width="18.5703125" customWidth="1"/>
    <col min="10754" max="10754" width="35" customWidth="1"/>
    <col min="10755" max="10755" width="34.5703125" customWidth="1"/>
    <col min="10756" max="10756" width="37.140625" customWidth="1"/>
    <col min="10757" max="10758" width="18" customWidth="1"/>
    <col min="10759" max="10759" width="15.7109375" customWidth="1"/>
    <col min="10760" max="10760" width="17.85546875" customWidth="1"/>
    <col min="10761" max="10761" width="20" customWidth="1"/>
    <col min="10762" max="10762" width="27.42578125" customWidth="1"/>
    <col min="10763" max="10763" width="26.85546875" customWidth="1"/>
    <col min="11008" max="11008" width="3.7109375" customWidth="1"/>
    <col min="11009" max="11009" width="18.5703125" customWidth="1"/>
    <col min="11010" max="11010" width="35" customWidth="1"/>
    <col min="11011" max="11011" width="34.5703125" customWidth="1"/>
    <col min="11012" max="11012" width="37.140625" customWidth="1"/>
    <col min="11013" max="11014" width="18" customWidth="1"/>
    <col min="11015" max="11015" width="15.7109375" customWidth="1"/>
    <col min="11016" max="11016" width="17.85546875" customWidth="1"/>
    <col min="11017" max="11017" width="20" customWidth="1"/>
    <col min="11018" max="11018" width="27.42578125" customWidth="1"/>
    <col min="11019" max="11019" width="26.85546875" customWidth="1"/>
    <col min="11264" max="11264" width="3.7109375" customWidth="1"/>
    <col min="11265" max="11265" width="18.5703125" customWidth="1"/>
    <col min="11266" max="11266" width="35" customWidth="1"/>
    <col min="11267" max="11267" width="34.5703125" customWidth="1"/>
    <col min="11268" max="11268" width="37.140625" customWidth="1"/>
    <col min="11269" max="11270" width="18" customWidth="1"/>
    <col min="11271" max="11271" width="15.7109375" customWidth="1"/>
    <col min="11272" max="11272" width="17.85546875" customWidth="1"/>
    <col min="11273" max="11273" width="20" customWidth="1"/>
    <col min="11274" max="11274" width="27.42578125" customWidth="1"/>
    <col min="11275" max="11275" width="26.85546875" customWidth="1"/>
    <col min="11520" max="11520" width="3.7109375" customWidth="1"/>
    <col min="11521" max="11521" width="18.5703125" customWidth="1"/>
    <col min="11522" max="11522" width="35" customWidth="1"/>
    <col min="11523" max="11523" width="34.5703125" customWidth="1"/>
    <col min="11524" max="11524" width="37.140625" customWidth="1"/>
    <col min="11525" max="11526" width="18" customWidth="1"/>
    <col min="11527" max="11527" width="15.7109375" customWidth="1"/>
    <col min="11528" max="11528" width="17.85546875" customWidth="1"/>
    <col min="11529" max="11529" width="20" customWidth="1"/>
    <col min="11530" max="11530" width="27.42578125" customWidth="1"/>
    <col min="11531" max="11531" width="26.85546875" customWidth="1"/>
    <col min="11776" max="11776" width="3.7109375" customWidth="1"/>
    <col min="11777" max="11777" width="18.5703125" customWidth="1"/>
    <col min="11778" max="11778" width="35" customWidth="1"/>
    <col min="11779" max="11779" width="34.5703125" customWidth="1"/>
    <col min="11780" max="11780" width="37.140625" customWidth="1"/>
    <col min="11781" max="11782" width="18" customWidth="1"/>
    <col min="11783" max="11783" width="15.7109375" customWidth="1"/>
    <col min="11784" max="11784" width="17.85546875" customWidth="1"/>
    <col min="11785" max="11785" width="20" customWidth="1"/>
    <col min="11786" max="11786" width="27.42578125" customWidth="1"/>
    <col min="11787" max="11787" width="26.85546875" customWidth="1"/>
    <col min="12032" max="12032" width="3.7109375" customWidth="1"/>
    <col min="12033" max="12033" width="18.5703125" customWidth="1"/>
    <col min="12034" max="12034" width="35" customWidth="1"/>
    <col min="12035" max="12035" width="34.5703125" customWidth="1"/>
    <col min="12036" max="12036" width="37.140625" customWidth="1"/>
    <col min="12037" max="12038" width="18" customWidth="1"/>
    <col min="12039" max="12039" width="15.7109375" customWidth="1"/>
    <col min="12040" max="12040" width="17.85546875" customWidth="1"/>
    <col min="12041" max="12041" width="20" customWidth="1"/>
    <col min="12042" max="12042" width="27.42578125" customWidth="1"/>
    <col min="12043" max="12043" width="26.85546875" customWidth="1"/>
    <col min="12288" max="12288" width="3.7109375" customWidth="1"/>
    <col min="12289" max="12289" width="18.5703125" customWidth="1"/>
    <col min="12290" max="12290" width="35" customWidth="1"/>
    <col min="12291" max="12291" width="34.5703125" customWidth="1"/>
    <col min="12292" max="12292" width="37.140625" customWidth="1"/>
    <col min="12293" max="12294" width="18" customWidth="1"/>
    <col min="12295" max="12295" width="15.7109375" customWidth="1"/>
    <col min="12296" max="12296" width="17.85546875" customWidth="1"/>
    <col min="12297" max="12297" width="20" customWidth="1"/>
    <col min="12298" max="12298" width="27.42578125" customWidth="1"/>
    <col min="12299" max="12299" width="26.85546875" customWidth="1"/>
    <col min="12544" max="12544" width="3.7109375" customWidth="1"/>
    <col min="12545" max="12545" width="18.5703125" customWidth="1"/>
    <col min="12546" max="12546" width="35" customWidth="1"/>
    <col min="12547" max="12547" width="34.5703125" customWidth="1"/>
    <col min="12548" max="12548" width="37.140625" customWidth="1"/>
    <col min="12549" max="12550" width="18" customWidth="1"/>
    <col min="12551" max="12551" width="15.7109375" customWidth="1"/>
    <col min="12552" max="12552" width="17.85546875" customWidth="1"/>
    <col min="12553" max="12553" width="20" customWidth="1"/>
    <col min="12554" max="12554" width="27.42578125" customWidth="1"/>
    <col min="12555" max="12555" width="26.85546875" customWidth="1"/>
    <col min="12800" max="12800" width="3.7109375" customWidth="1"/>
    <col min="12801" max="12801" width="18.5703125" customWidth="1"/>
    <col min="12802" max="12802" width="35" customWidth="1"/>
    <col min="12803" max="12803" width="34.5703125" customWidth="1"/>
    <col min="12804" max="12804" width="37.140625" customWidth="1"/>
    <col min="12805" max="12806" width="18" customWidth="1"/>
    <col min="12807" max="12807" width="15.7109375" customWidth="1"/>
    <col min="12808" max="12808" width="17.85546875" customWidth="1"/>
    <col min="12809" max="12809" width="20" customWidth="1"/>
    <col min="12810" max="12810" width="27.42578125" customWidth="1"/>
    <col min="12811" max="12811" width="26.85546875" customWidth="1"/>
    <col min="13056" max="13056" width="3.7109375" customWidth="1"/>
    <col min="13057" max="13057" width="18.5703125" customWidth="1"/>
    <col min="13058" max="13058" width="35" customWidth="1"/>
    <col min="13059" max="13059" width="34.5703125" customWidth="1"/>
    <col min="13060" max="13060" width="37.140625" customWidth="1"/>
    <col min="13061" max="13062" width="18" customWidth="1"/>
    <col min="13063" max="13063" width="15.7109375" customWidth="1"/>
    <col min="13064" max="13064" width="17.85546875" customWidth="1"/>
    <col min="13065" max="13065" width="20" customWidth="1"/>
    <col min="13066" max="13066" width="27.42578125" customWidth="1"/>
    <col min="13067" max="13067" width="26.85546875" customWidth="1"/>
    <col min="13312" max="13312" width="3.7109375" customWidth="1"/>
    <col min="13313" max="13313" width="18.5703125" customWidth="1"/>
    <col min="13314" max="13314" width="35" customWidth="1"/>
    <col min="13315" max="13315" width="34.5703125" customWidth="1"/>
    <col min="13316" max="13316" width="37.140625" customWidth="1"/>
    <col min="13317" max="13318" width="18" customWidth="1"/>
    <col min="13319" max="13319" width="15.7109375" customWidth="1"/>
    <col min="13320" max="13320" width="17.85546875" customWidth="1"/>
    <col min="13321" max="13321" width="20" customWidth="1"/>
    <col min="13322" max="13322" width="27.42578125" customWidth="1"/>
    <col min="13323" max="13323" width="26.85546875" customWidth="1"/>
    <col min="13568" max="13568" width="3.7109375" customWidth="1"/>
    <col min="13569" max="13569" width="18.5703125" customWidth="1"/>
    <col min="13570" max="13570" width="35" customWidth="1"/>
    <col min="13571" max="13571" width="34.5703125" customWidth="1"/>
    <col min="13572" max="13572" width="37.140625" customWidth="1"/>
    <col min="13573" max="13574" width="18" customWidth="1"/>
    <col min="13575" max="13575" width="15.7109375" customWidth="1"/>
    <col min="13576" max="13576" width="17.85546875" customWidth="1"/>
    <col min="13577" max="13577" width="20" customWidth="1"/>
    <col min="13578" max="13578" width="27.42578125" customWidth="1"/>
    <col min="13579" max="13579" width="26.85546875" customWidth="1"/>
    <col min="13824" max="13824" width="3.7109375" customWidth="1"/>
    <col min="13825" max="13825" width="18.5703125" customWidth="1"/>
    <col min="13826" max="13826" width="35" customWidth="1"/>
    <col min="13827" max="13827" width="34.5703125" customWidth="1"/>
    <col min="13828" max="13828" width="37.140625" customWidth="1"/>
    <col min="13829" max="13830" width="18" customWidth="1"/>
    <col min="13831" max="13831" width="15.7109375" customWidth="1"/>
    <col min="13832" max="13832" width="17.85546875" customWidth="1"/>
    <col min="13833" max="13833" width="20" customWidth="1"/>
    <col min="13834" max="13834" width="27.42578125" customWidth="1"/>
    <col min="13835" max="13835" width="26.85546875" customWidth="1"/>
    <col min="14080" max="14080" width="3.7109375" customWidth="1"/>
    <col min="14081" max="14081" width="18.5703125" customWidth="1"/>
    <col min="14082" max="14082" width="35" customWidth="1"/>
    <col min="14083" max="14083" width="34.5703125" customWidth="1"/>
    <col min="14084" max="14084" width="37.140625" customWidth="1"/>
    <col min="14085" max="14086" width="18" customWidth="1"/>
    <col min="14087" max="14087" width="15.7109375" customWidth="1"/>
    <col min="14088" max="14088" width="17.85546875" customWidth="1"/>
    <col min="14089" max="14089" width="20" customWidth="1"/>
    <col min="14090" max="14090" width="27.42578125" customWidth="1"/>
    <col min="14091" max="14091" width="26.85546875" customWidth="1"/>
    <col min="14336" max="14336" width="3.7109375" customWidth="1"/>
    <col min="14337" max="14337" width="18.5703125" customWidth="1"/>
    <col min="14338" max="14338" width="35" customWidth="1"/>
    <col min="14339" max="14339" width="34.5703125" customWidth="1"/>
    <col min="14340" max="14340" width="37.140625" customWidth="1"/>
    <col min="14341" max="14342" width="18" customWidth="1"/>
    <col min="14343" max="14343" width="15.7109375" customWidth="1"/>
    <col min="14344" max="14344" width="17.85546875" customWidth="1"/>
    <col min="14345" max="14345" width="20" customWidth="1"/>
    <col min="14346" max="14346" width="27.42578125" customWidth="1"/>
    <col min="14347" max="14347" width="26.85546875" customWidth="1"/>
    <col min="14592" max="14592" width="3.7109375" customWidth="1"/>
    <col min="14593" max="14593" width="18.5703125" customWidth="1"/>
    <col min="14594" max="14594" width="35" customWidth="1"/>
    <col min="14595" max="14595" width="34.5703125" customWidth="1"/>
    <col min="14596" max="14596" width="37.140625" customWidth="1"/>
    <col min="14597" max="14598" width="18" customWidth="1"/>
    <col min="14599" max="14599" width="15.7109375" customWidth="1"/>
    <col min="14600" max="14600" width="17.85546875" customWidth="1"/>
    <col min="14601" max="14601" width="20" customWidth="1"/>
    <col min="14602" max="14602" width="27.42578125" customWidth="1"/>
    <col min="14603" max="14603" width="26.85546875" customWidth="1"/>
    <col min="14848" max="14848" width="3.7109375" customWidth="1"/>
    <col min="14849" max="14849" width="18.5703125" customWidth="1"/>
    <col min="14850" max="14850" width="35" customWidth="1"/>
    <col min="14851" max="14851" width="34.5703125" customWidth="1"/>
    <col min="14852" max="14852" width="37.140625" customWidth="1"/>
    <col min="14853" max="14854" width="18" customWidth="1"/>
    <col min="14855" max="14855" width="15.7109375" customWidth="1"/>
    <col min="14856" max="14856" width="17.85546875" customWidth="1"/>
    <col min="14857" max="14857" width="20" customWidth="1"/>
    <col min="14858" max="14858" width="27.42578125" customWidth="1"/>
    <col min="14859" max="14859" width="26.85546875" customWidth="1"/>
    <col min="15104" max="15104" width="3.7109375" customWidth="1"/>
    <col min="15105" max="15105" width="18.5703125" customWidth="1"/>
    <col min="15106" max="15106" width="35" customWidth="1"/>
    <col min="15107" max="15107" width="34.5703125" customWidth="1"/>
    <col min="15108" max="15108" width="37.140625" customWidth="1"/>
    <col min="15109" max="15110" width="18" customWidth="1"/>
    <col min="15111" max="15111" width="15.7109375" customWidth="1"/>
    <col min="15112" max="15112" width="17.85546875" customWidth="1"/>
    <col min="15113" max="15113" width="20" customWidth="1"/>
    <col min="15114" max="15114" width="27.42578125" customWidth="1"/>
    <col min="15115" max="15115" width="26.85546875" customWidth="1"/>
    <col min="15360" max="15360" width="3.7109375" customWidth="1"/>
    <col min="15361" max="15361" width="18.5703125" customWidth="1"/>
    <col min="15362" max="15362" width="35" customWidth="1"/>
    <col min="15363" max="15363" width="34.5703125" customWidth="1"/>
    <col min="15364" max="15364" width="37.140625" customWidth="1"/>
    <col min="15365" max="15366" width="18" customWidth="1"/>
    <col min="15367" max="15367" width="15.7109375" customWidth="1"/>
    <col min="15368" max="15368" width="17.85546875" customWidth="1"/>
    <col min="15369" max="15369" width="20" customWidth="1"/>
    <col min="15370" max="15370" width="27.42578125" customWidth="1"/>
    <col min="15371" max="15371" width="26.85546875" customWidth="1"/>
    <col min="15616" max="15616" width="3.7109375" customWidth="1"/>
    <col min="15617" max="15617" width="18.5703125" customWidth="1"/>
    <col min="15618" max="15618" width="35" customWidth="1"/>
    <col min="15619" max="15619" width="34.5703125" customWidth="1"/>
    <col min="15620" max="15620" width="37.140625" customWidth="1"/>
    <col min="15621" max="15622" width="18" customWidth="1"/>
    <col min="15623" max="15623" width="15.7109375" customWidth="1"/>
    <col min="15624" max="15624" width="17.85546875" customWidth="1"/>
    <col min="15625" max="15625" width="20" customWidth="1"/>
    <col min="15626" max="15626" width="27.42578125" customWidth="1"/>
    <col min="15627" max="15627" width="26.85546875" customWidth="1"/>
    <col min="15872" max="15872" width="3.7109375" customWidth="1"/>
    <col min="15873" max="15873" width="18.5703125" customWidth="1"/>
    <col min="15874" max="15874" width="35" customWidth="1"/>
    <col min="15875" max="15875" width="34.5703125" customWidth="1"/>
    <col min="15876" max="15876" width="37.140625" customWidth="1"/>
    <col min="15877" max="15878" width="18" customWidth="1"/>
    <col min="15879" max="15879" width="15.7109375" customWidth="1"/>
    <col min="15880" max="15880" width="17.85546875" customWidth="1"/>
    <col min="15881" max="15881" width="20" customWidth="1"/>
    <col min="15882" max="15882" width="27.42578125" customWidth="1"/>
    <col min="15883" max="15883" width="26.85546875" customWidth="1"/>
    <col min="16128" max="16128" width="3.7109375" customWidth="1"/>
    <col min="16129" max="16129" width="18.5703125" customWidth="1"/>
    <col min="16130" max="16130" width="35" customWidth="1"/>
    <col min="16131" max="16131" width="34.5703125" customWidth="1"/>
    <col min="16132" max="16132" width="37.140625" customWidth="1"/>
    <col min="16133" max="16134" width="18" customWidth="1"/>
    <col min="16135" max="16135" width="15.7109375" customWidth="1"/>
    <col min="16136" max="16136" width="17.85546875" customWidth="1"/>
    <col min="16137" max="16137" width="20" customWidth="1"/>
    <col min="16138" max="16138" width="27.42578125" customWidth="1"/>
    <col min="16139" max="16139" width="26.85546875" customWidth="1"/>
  </cols>
  <sheetData>
    <row r="1" spans="1:13" ht="20.25" customHeight="1">
      <c r="A1" s="1424" t="s">
        <v>1054</v>
      </c>
      <c r="B1" s="1578"/>
      <c r="C1" s="1579" t="s">
        <v>3496</v>
      </c>
      <c r="D1" s="1579"/>
      <c r="E1" s="1579"/>
      <c r="F1" s="1579"/>
      <c r="G1" s="1579"/>
      <c r="H1" s="1579"/>
      <c r="I1" s="1579"/>
      <c r="J1" s="1579"/>
      <c r="K1" s="1579"/>
      <c r="L1" s="1579"/>
      <c r="M1" s="1579"/>
    </row>
    <row r="2" spans="1:13" ht="22.5" customHeight="1">
      <c r="A2" s="1424" t="s">
        <v>1053</v>
      </c>
      <c r="B2" s="1578"/>
      <c r="C2" s="1580" t="s">
        <v>3497</v>
      </c>
      <c r="D2" s="1580"/>
      <c r="E2" s="1580"/>
      <c r="F2" s="1580"/>
      <c r="G2" s="1580"/>
      <c r="H2" s="1580"/>
      <c r="I2" s="1580"/>
      <c r="J2" s="1580"/>
      <c r="K2" s="1580"/>
      <c r="L2" s="1580"/>
      <c r="M2" s="1580"/>
    </row>
    <row r="3" spans="1:13" ht="33" customHeight="1">
      <c r="A3" s="1424" t="s">
        <v>1052</v>
      </c>
      <c r="B3" s="1578"/>
      <c r="C3" s="1580" t="s">
        <v>3498</v>
      </c>
      <c r="D3" s="1580"/>
      <c r="E3" s="1580"/>
      <c r="F3" s="1580"/>
      <c r="G3" s="1580"/>
      <c r="H3" s="1580"/>
      <c r="I3" s="1580"/>
      <c r="J3" s="1580"/>
      <c r="K3" s="1580"/>
      <c r="L3" s="1580"/>
      <c r="M3" s="1580"/>
    </row>
    <row r="4" spans="1:13" ht="30.75" customHeight="1">
      <c r="A4" s="1424" t="s">
        <v>1051</v>
      </c>
      <c r="B4" s="1578"/>
      <c r="C4" s="1580" t="s">
        <v>3499</v>
      </c>
      <c r="D4" s="1580"/>
      <c r="E4" s="1580"/>
      <c r="F4" s="1580"/>
      <c r="G4" s="1580"/>
      <c r="H4" s="1580"/>
      <c r="I4" s="1580"/>
      <c r="J4" s="1580"/>
      <c r="K4" s="1580"/>
      <c r="L4" s="1580"/>
      <c r="M4" s="1580"/>
    </row>
    <row r="5" spans="1:13" ht="30" customHeight="1">
      <c r="A5" s="1424" t="s">
        <v>1050</v>
      </c>
      <c r="B5" s="1578"/>
      <c r="C5" s="1580" t="s">
        <v>3500</v>
      </c>
      <c r="D5" s="1580"/>
      <c r="E5" s="1580"/>
      <c r="F5" s="1580"/>
      <c r="G5" s="1580"/>
      <c r="H5" s="1580"/>
      <c r="I5" s="1580"/>
      <c r="J5" s="1580"/>
      <c r="K5" s="1580"/>
      <c r="L5" s="1580"/>
      <c r="M5" s="1580"/>
    </row>
    <row r="6" spans="1:13">
      <c r="A6" s="1114"/>
      <c r="B6" s="1115"/>
      <c r="C6" s="1115"/>
      <c r="D6" s="1115"/>
      <c r="E6" s="1115"/>
      <c r="F6" s="1115"/>
      <c r="G6" s="1115"/>
      <c r="H6" s="1115"/>
      <c r="I6" s="1115"/>
      <c r="J6" s="1115"/>
      <c r="K6" s="1115"/>
      <c r="L6" s="1115"/>
      <c r="M6" s="1115"/>
    </row>
    <row r="7" spans="1:13" ht="31.5" customHeight="1">
      <c r="A7" s="1423"/>
      <c r="B7" s="1116" t="s">
        <v>1049</v>
      </c>
      <c r="C7" s="1416"/>
      <c r="D7" s="1416"/>
      <c r="E7" s="1416"/>
      <c r="F7" s="1416"/>
      <c r="G7" s="1416"/>
      <c r="H7" s="1116" t="s">
        <v>3391</v>
      </c>
      <c r="I7" s="1416" t="s">
        <v>3392</v>
      </c>
      <c r="J7" s="1116" t="s">
        <v>1048</v>
      </c>
      <c r="K7" s="1416" t="s">
        <v>1047</v>
      </c>
      <c r="L7" s="1422" t="s">
        <v>1981</v>
      </c>
      <c r="M7" s="1422" t="s">
        <v>1982</v>
      </c>
    </row>
    <row r="8" spans="1:13" ht="30">
      <c r="A8" s="1423"/>
      <c r="B8" s="1116" t="s">
        <v>1046</v>
      </c>
      <c r="C8" s="1116"/>
      <c r="D8" s="1116" t="s">
        <v>1045</v>
      </c>
      <c r="E8" s="1116" t="s">
        <v>3393</v>
      </c>
      <c r="F8" s="1116" t="s">
        <v>3394</v>
      </c>
      <c r="G8" s="1116" t="s">
        <v>1044</v>
      </c>
      <c r="H8" s="1116">
        <v>2020</v>
      </c>
      <c r="I8" s="1417"/>
      <c r="J8" s="1116" t="s">
        <v>1043</v>
      </c>
      <c r="K8" s="1416"/>
      <c r="L8" s="1422"/>
      <c r="M8" s="1422"/>
    </row>
    <row r="9" spans="1:13" ht="140.25" customHeight="1">
      <c r="A9" s="1117" t="s">
        <v>1042</v>
      </c>
      <c r="B9" s="1118" t="s">
        <v>3490</v>
      </c>
      <c r="C9" s="1119" t="s">
        <v>3384</v>
      </c>
      <c r="D9" s="1118" t="s">
        <v>3385</v>
      </c>
      <c r="E9" s="1120" t="s">
        <v>3380</v>
      </c>
      <c r="F9" s="1120">
        <f>400</f>
        <v>400</v>
      </c>
      <c r="G9" s="1120" t="s">
        <v>3379</v>
      </c>
      <c r="H9" s="1120" t="s">
        <v>3386</v>
      </c>
      <c r="I9" s="1120" t="s">
        <v>3387</v>
      </c>
      <c r="J9" s="1118" t="s">
        <v>3388</v>
      </c>
      <c r="K9" s="1118" t="s">
        <v>3389</v>
      </c>
      <c r="L9" s="1121">
        <v>196</v>
      </c>
      <c r="M9" s="1126">
        <v>0.98</v>
      </c>
    </row>
    <row r="10" spans="1:13" ht="119.25" customHeight="1">
      <c r="A10" s="1418" t="s">
        <v>1041</v>
      </c>
      <c r="B10" s="1417" t="s">
        <v>3390</v>
      </c>
      <c r="C10" s="1118" t="s">
        <v>3395</v>
      </c>
      <c r="D10" s="1118" t="s">
        <v>3396</v>
      </c>
      <c r="E10" s="1120" t="s">
        <v>3380</v>
      </c>
      <c r="F10" s="1120" t="s">
        <v>3378</v>
      </c>
      <c r="G10" s="1120" t="s">
        <v>3379</v>
      </c>
      <c r="H10" s="1120" t="s">
        <v>3397</v>
      </c>
      <c r="I10" s="1120" t="s">
        <v>3398</v>
      </c>
      <c r="J10" s="1119" t="s">
        <v>3399</v>
      </c>
      <c r="K10" s="1119" t="s">
        <v>3400</v>
      </c>
      <c r="L10" s="1121">
        <v>442</v>
      </c>
      <c r="M10" s="1127">
        <v>0.73660000000000003</v>
      </c>
    </row>
    <row r="11" spans="1:13" ht="149.25" customHeight="1">
      <c r="A11" s="1418"/>
      <c r="B11" s="1417"/>
      <c r="C11" s="1118" t="s">
        <v>3401</v>
      </c>
      <c r="D11" s="1118" t="s">
        <v>3402</v>
      </c>
      <c r="E11" s="1120" t="s">
        <v>3380</v>
      </c>
      <c r="F11" s="1120" t="s">
        <v>3378</v>
      </c>
      <c r="G11" s="1120" t="s">
        <v>3379</v>
      </c>
      <c r="H11" s="1122" t="s">
        <v>3403</v>
      </c>
      <c r="I11" s="1122" t="s">
        <v>3404</v>
      </c>
      <c r="J11" s="1119" t="s">
        <v>3405</v>
      </c>
      <c r="K11" s="1119" t="s">
        <v>3406</v>
      </c>
      <c r="L11" s="1576"/>
      <c r="M11" s="1576"/>
    </row>
    <row r="12" spans="1:13" ht="156.75" customHeight="1">
      <c r="A12" s="1418" t="s">
        <v>1040</v>
      </c>
      <c r="B12" s="1419" t="s">
        <v>3491</v>
      </c>
      <c r="C12" s="1118" t="s">
        <v>3407</v>
      </c>
      <c r="D12" s="1119" t="s">
        <v>3492</v>
      </c>
      <c r="E12" s="1123" t="s">
        <v>3380</v>
      </c>
      <c r="F12" s="1120" t="s">
        <v>3378</v>
      </c>
      <c r="G12" s="1123" t="s">
        <v>3379</v>
      </c>
      <c r="H12" s="1123" t="s">
        <v>3408</v>
      </c>
      <c r="I12" s="1123" t="s">
        <v>3409</v>
      </c>
      <c r="J12" s="1420" t="s">
        <v>3410</v>
      </c>
      <c r="K12" s="1119" t="s">
        <v>3411</v>
      </c>
      <c r="L12" s="1121">
        <v>196</v>
      </c>
      <c r="M12" s="1130">
        <v>0.3266</v>
      </c>
    </row>
    <row r="13" spans="1:13" ht="87" customHeight="1">
      <c r="A13" s="1418"/>
      <c r="B13" s="1419"/>
      <c r="C13" s="1118" t="s">
        <v>3412</v>
      </c>
      <c r="D13" s="1119" t="s">
        <v>3413</v>
      </c>
      <c r="E13" s="1123" t="s">
        <v>3380</v>
      </c>
      <c r="F13" s="1120" t="s">
        <v>3378</v>
      </c>
      <c r="G13" s="1123" t="s">
        <v>3379</v>
      </c>
      <c r="H13" s="1123" t="s">
        <v>3414</v>
      </c>
      <c r="I13" s="1123" t="s">
        <v>3415</v>
      </c>
      <c r="J13" s="1420"/>
      <c r="K13" s="1119" t="s">
        <v>3416</v>
      </c>
      <c r="L13" s="1121">
        <v>75</v>
      </c>
      <c r="M13" s="1128">
        <v>0.375</v>
      </c>
    </row>
    <row r="14" spans="1:13" ht="78.75" customHeight="1">
      <c r="A14" s="1418"/>
      <c r="B14" s="1419" t="s">
        <v>3417</v>
      </c>
      <c r="C14" s="1118" t="s">
        <v>3418</v>
      </c>
      <c r="D14" s="1119" t="s">
        <v>3419</v>
      </c>
      <c r="E14" s="1123" t="s">
        <v>3380</v>
      </c>
      <c r="F14" s="1120" t="s">
        <v>3378</v>
      </c>
      <c r="G14" s="1123" t="s">
        <v>3382</v>
      </c>
      <c r="H14" s="1123" t="s">
        <v>3420</v>
      </c>
      <c r="I14" s="1123" t="s">
        <v>3421</v>
      </c>
      <c r="J14" s="1421" t="s">
        <v>3422</v>
      </c>
      <c r="K14" s="1118" t="s">
        <v>3423</v>
      </c>
      <c r="L14" s="1574">
        <v>6</v>
      </c>
      <c r="M14" s="1575">
        <v>1</v>
      </c>
    </row>
    <row r="15" spans="1:13" ht="86.25">
      <c r="A15" s="1418"/>
      <c r="B15" s="1419"/>
      <c r="C15" s="1118" t="s">
        <v>3424</v>
      </c>
      <c r="D15" s="1119" t="s">
        <v>3425</v>
      </c>
      <c r="E15" s="1120" t="s">
        <v>3380</v>
      </c>
      <c r="F15" s="1120" t="s">
        <v>3378</v>
      </c>
      <c r="G15" s="1123" t="s">
        <v>3426</v>
      </c>
      <c r="H15" s="1123" t="s">
        <v>3427</v>
      </c>
      <c r="I15" s="1123" t="s">
        <v>3427</v>
      </c>
      <c r="J15" s="1421"/>
      <c r="K15" s="1118" t="s">
        <v>3428</v>
      </c>
      <c r="L15" s="1576">
        <v>241</v>
      </c>
      <c r="M15" s="1575">
        <v>0.99580000000000002</v>
      </c>
    </row>
    <row r="16" spans="1:13" ht="86.25">
      <c r="A16" s="1418"/>
      <c r="B16" s="1118" t="s">
        <v>3429</v>
      </c>
      <c r="C16" s="1118" t="s">
        <v>3430</v>
      </c>
      <c r="D16" s="1119" t="s">
        <v>3431</v>
      </c>
      <c r="E16" s="1120" t="s">
        <v>3380</v>
      </c>
      <c r="F16" s="1120" t="s">
        <v>3378</v>
      </c>
      <c r="G16" s="1123" t="s">
        <v>3426</v>
      </c>
      <c r="H16" s="1124" t="s">
        <v>3432</v>
      </c>
      <c r="I16" s="1124" t="s">
        <v>3433</v>
      </c>
      <c r="J16" s="1119" t="s">
        <v>3434</v>
      </c>
      <c r="K16" s="1119" t="s">
        <v>3435</v>
      </c>
      <c r="L16" s="1576">
        <v>26</v>
      </c>
      <c r="M16" s="1575">
        <v>4.3299999999999998E-2</v>
      </c>
    </row>
    <row r="17" spans="1:13" ht="138">
      <c r="A17" s="1418" t="s">
        <v>1039</v>
      </c>
      <c r="B17" s="1119" t="s">
        <v>3436</v>
      </c>
      <c r="C17" s="1119" t="s">
        <v>3437</v>
      </c>
      <c r="D17" s="1119" t="s">
        <v>3438</v>
      </c>
      <c r="E17" s="1120" t="s">
        <v>3380</v>
      </c>
      <c r="F17" s="1123" t="s">
        <v>3378</v>
      </c>
      <c r="G17" s="1123" t="s">
        <v>3379</v>
      </c>
      <c r="H17" s="1123" t="s">
        <v>3439</v>
      </c>
      <c r="I17" s="1123" t="s">
        <v>3440</v>
      </c>
      <c r="J17" s="1119" t="s">
        <v>3441</v>
      </c>
      <c r="K17" s="1118" t="s">
        <v>3442</v>
      </c>
      <c r="L17" s="1576"/>
      <c r="M17" s="1576"/>
    </row>
    <row r="18" spans="1:13" ht="86.25">
      <c r="A18" s="1418"/>
      <c r="B18" s="1118" t="s">
        <v>3443</v>
      </c>
      <c r="C18" s="1118" t="s">
        <v>3444</v>
      </c>
      <c r="D18" s="1119" t="s">
        <v>3445</v>
      </c>
      <c r="E18" s="1123" t="s">
        <v>3380</v>
      </c>
      <c r="F18" s="1123" t="s">
        <v>3378</v>
      </c>
      <c r="G18" s="1123" t="s">
        <v>3379</v>
      </c>
      <c r="H18" s="1123" t="s">
        <v>3446</v>
      </c>
      <c r="I18" s="1123" t="s">
        <v>3447</v>
      </c>
      <c r="J18" s="1119" t="s">
        <v>3448</v>
      </c>
      <c r="K18" s="1118" t="s">
        <v>3449</v>
      </c>
      <c r="L18" s="1121">
        <v>212</v>
      </c>
      <c r="M18" s="1129">
        <v>0.1709</v>
      </c>
    </row>
    <row r="19" spans="1:13" ht="120.75">
      <c r="A19" s="1418"/>
      <c r="B19" s="1118" t="s">
        <v>3450</v>
      </c>
      <c r="C19" s="1118" t="s">
        <v>3451</v>
      </c>
      <c r="D19" s="1119" t="s">
        <v>3452</v>
      </c>
      <c r="E19" s="1123" t="s">
        <v>3380</v>
      </c>
      <c r="F19" s="1123" t="s">
        <v>3378</v>
      </c>
      <c r="G19" s="1123" t="s">
        <v>3381</v>
      </c>
      <c r="H19" s="1123" t="s">
        <v>3453</v>
      </c>
      <c r="I19" s="1123" t="s">
        <v>3454</v>
      </c>
      <c r="J19" s="1118" t="s">
        <v>3455</v>
      </c>
      <c r="K19" s="1119" t="s">
        <v>3456</v>
      </c>
      <c r="L19" s="1576">
        <v>914</v>
      </c>
      <c r="M19" s="1575">
        <v>0.69289999999999996</v>
      </c>
    </row>
    <row r="20" spans="1:13" ht="120.75">
      <c r="A20" s="1418"/>
      <c r="B20" s="1118" t="s">
        <v>3457</v>
      </c>
      <c r="C20" s="1118" t="s">
        <v>3458</v>
      </c>
      <c r="D20" s="1119" t="s">
        <v>3459</v>
      </c>
      <c r="E20" s="1123" t="s">
        <v>3380</v>
      </c>
      <c r="F20" s="1123" t="s">
        <v>3378</v>
      </c>
      <c r="G20" s="1123" t="s">
        <v>3381</v>
      </c>
      <c r="H20" s="1123" t="s">
        <v>3460</v>
      </c>
      <c r="I20" s="1123" t="s">
        <v>3461</v>
      </c>
      <c r="J20" s="1118" t="s">
        <v>3462</v>
      </c>
      <c r="K20" s="1119" t="s">
        <v>3463</v>
      </c>
      <c r="L20" s="1576">
        <v>1</v>
      </c>
      <c r="M20" s="1575">
        <v>1</v>
      </c>
    </row>
    <row r="21" spans="1:13" ht="103.5">
      <c r="A21" s="1418"/>
      <c r="B21" s="1118" t="s">
        <v>3464</v>
      </c>
      <c r="C21" s="1118" t="s">
        <v>3465</v>
      </c>
      <c r="D21" s="1119" t="s">
        <v>3466</v>
      </c>
      <c r="E21" s="1120" t="s">
        <v>3380</v>
      </c>
      <c r="F21" s="1120" t="s">
        <v>3378</v>
      </c>
      <c r="G21" s="1123" t="s">
        <v>3379</v>
      </c>
      <c r="H21" s="1123" t="s">
        <v>3467</v>
      </c>
      <c r="I21" s="1120" t="s">
        <v>3468</v>
      </c>
      <c r="J21" s="1118" t="s">
        <v>3469</v>
      </c>
      <c r="K21" s="1118" t="s">
        <v>3470</v>
      </c>
      <c r="L21" s="1576">
        <v>22</v>
      </c>
      <c r="M21" s="1577">
        <v>0.44</v>
      </c>
    </row>
    <row r="22" spans="1:13" ht="86.25">
      <c r="A22" s="1418"/>
      <c r="B22" s="1118" t="s">
        <v>3471</v>
      </c>
      <c r="C22" s="1118" t="s">
        <v>3472</v>
      </c>
      <c r="D22" s="1119" t="s">
        <v>3473</v>
      </c>
      <c r="E22" s="1120" t="s">
        <v>3380</v>
      </c>
      <c r="F22" s="1120" t="s">
        <v>3378</v>
      </c>
      <c r="G22" s="1123" t="s">
        <v>3426</v>
      </c>
      <c r="H22" s="1123" t="s">
        <v>3474</v>
      </c>
      <c r="I22" s="1120" t="s">
        <v>3474</v>
      </c>
      <c r="J22" s="1118" t="s">
        <v>3475</v>
      </c>
      <c r="K22" s="1118" t="s">
        <v>3476</v>
      </c>
      <c r="L22" s="1121">
        <v>94</v>
      </c>
      <c r="M22" s="1121">
        <v>41.77</v>
      </c>
    </row>
    <row r="23" spans="1:13" ht="120.75">
      <c r="A23" s="1418"/>
      <c r="B23" s="1118" t="s">
        <v>3477</v>
      </c>
      <c r="C23" s="1118" t="s">
        <v>3478</v>
      </c>
      <c r="D23" s="1118" t="s">
        <v>3479</v>
      </c>
      <c r="E23" s="1120" t="s">
        <v>3380</v>
      </c>
      <c r="F23" s="1123" t="s">
        <v>3378</v>
      </c>
      <c r="G23" s="1123" t="s">
        <v>3382</v>
      </c>
      <c r="H23" s="1123" t="s">
        <v>3480</v>
      </c>
      <c r="I23" s="1123" t="s">
        <v>3421</v>
      </c>
      <c r="J23" s="1119" t="s">
        <v>3481</v>
      </c>
      <c r="K23" s="1118" t="s">
        <v>3482</v>
      </c>
      <c r="L23" s="1121">
        <v>1</v>
      </c>
      <c r="M23" s="1129">
        <v>0.1666</v>
      </c>
    </row>
    <row r="24" spans="1:13" ht="120.75">
      <c r="A24" s="1418"/>
      <c r="B24" s="1119" t="s">
        <v>3483</v>
      </c>
      <c r="C24" s="1119" t="s">
        <v>3484</v>
      </c>
      <c r="D24" s="1119" t="s">
        <v>3485</v>
      </c>
      <c r="E24" s="1120" t="s">
        <v>3380</v>
      </c>
      <c r="F24" s="1120" t="s">
        <v>3378</v>
      </c>
      <c r="G24" s="1123" t="s">
        <v>3426</v>
      </c>
      <c r="H24" s="1125" t="s">
        <v>3486</v>
      </c>
      <c r="I24" s="1123" t="s">
        <v>3487</v>
      </c>
      <c r="J24" s="1119" t="s">
        <v>3488</v>
      </c>
      <c r="K24" s="1119" t="s">
        <v>3489</v>
      </c>
      <c r="L24" s="1121">
        <v>17</v>
      </c>
      <c r="M24" s="1129">
        <v>1.4159999999999999</v>
      </c>
    </row>
    <row r="25" spans="1:13" thickBot="1">
      <c r="A25"/>
      <c r="L25" s="1113"/>
      <c r="M25" s="1113"/>
    </row>
    <row r="26" spans="1:13" ht="15">
      <c r="A26"/>
    </row>
  </sheetData>
  <mergeCells count="24">
    <mergeCell ref="A1:B1"/>
    <mergeCell ref="A2:B2"/>
    <mergeCell ref="A3:B3"/>
    <mergeCell ref="A4:B4"/>
    <mergeCell ref="A5:B5"/>
    <mergeCell ref="M7:M8"/>
    <mergeCell ref="C7:G7"/>
    <mergeCell ref="K7:K8"/>
    <mergeCell ref="C1:M1"/>
    <mergeCell ref="C2:M2"/>
    <mergeCell ref="C3:M3"/>
    <mergeCell ref="C4:M4"/>
    <mergeCell ref="C5:M5"/>
    <mergeCell ref="J12:J13"/>
    <mergeCell ref="B14:B15"/>
    <mergeCell ref="J14:J15"/>
    <mergeCell ref="A17:A24"/>
    <mergeCell ref="L7:L8"/>
    <mergeCell ref="A7:A8"/>
    <mergeCell ref="I7:I8"/>
    <mergeCell ref="A10:A11"/>
    <mergeCell ref="B10:B11"/>
    <mergeCell ref="A12:A16"/>
    <mergeCell ref="B12:B13"/>
  </mergeCells>
  <pageMargins left="0.70866141732283472" right="0.70866141732283472" top="0.82677165354330717" bottom="0.74803149606299213" header="0.31496062992125984" footer="0.31496062992125984"/>
  <pageSetup scale="38" fitToHeight="2" orientation="landscape" r:id="rId1"/>
  <headerFooter>
    <oddHeader>&amp;L&amp;G&amp;C&amp;"-,Negrita"&amp;20Matriz de Indicadores para Resultados&amp;"-,Normal"
Cuenta Pública 2021&amp;R&amp;G</oddHeader>
    <oddFooter>&amp;R&amp;P /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19"/>
  <dimension ref="A1:J37"/>
  <sheetViews>
    <sheetView view="pageBreakPreview" zoomScaleSheetLayoutView="100" workbookViewId="0">
      <selection activeCell="E12" sqref="E12"/>
    </sheetView>
  </sheetViews>
  <sheetFormatPr baseColWidth="10" defaultColWidth="11.28515625" defaultRowHeight="16.5"/>
  <cols>
    <col min="1" max="1" width="4.28515625" style="121" customWidth="1"/>
    <col min="2" max="2" width="41" style="103" customWidth="1"/>
    <col min="3" max="5" width="15.7109375" style="103" customWidth="1"/>
    <col min="6" max="16384" width="11.28515625" style="103"/>
  </cols>
  <sheetData>
    <row r="1" spans="1:6">
      <c r="A1" s="757"/>
      <c r="B1" s="1425" t="str">
        <f>'CPCA-I-01'!A1</f>
        <v>Universidad Tecnológica de Guaymas</v>
      </c>
      <c r="C1" s="1425"/>
      <c r="D1" s="1425"/>
      <c r="E1" s="1425"/>
    </row>
    <row r="2" spans="1:6">
      <c r="A2" s="329"/>
      <c r="B2" s="1386" t="s">
        <v>832</v>
      </c>
      <c r="C2" s="1386"/>
      <c r="D2" s="1386"/>
      <c r="E2" s="1386"/>
    </row>
    <row r="3" spans="1:6">
      <c r="A3" s="1426" t="str">
        <f>'CPCA-I-03'!A3</f>
        <v>Del 01 de enero al 31 de diciembre de 2021</v>
      </c>
      <c r="B3" s="1426"/>
      <c r="C3" s="1426"/>
      <c r="D3" s="1426"/>
      <c r="E3" s="1426"/>
    </row>
    <row r="4" spans="1:6">
      <c r="A4" s="1386" t="s">
        <v>1973</v>
      </c>
      <c r="B4" s="1386"/>
      <c r="C4" s="1386"/>
      <c r="D4" s="1386"/>
      <c r="E4" s="1386"/>
    </row>
    <row r="5" spans="1:6" ht="6.75" customHeight="1" thickBot="1">
      <c r="A5" s="757"/>
      <c r="B5" s="759"/>
      <c r="C5" s="759"/>
      <c r="D5" s="759"/>
      <c r="E5" s="759"/>
    </row>
    <row r="6" spans="1:6" s="204" customFormat="1">
      <c r="A6" s="1428" t="s">
        <v>246</v>
      </c>
      <c r="B6" s="1429"/>
      <c r="C6" s="1432" t="s">
        <v>1971</v>
      </c>
      <c r="D6" s="1432" t="s">
        <v>434</v>
      </c>
      <c r="E6" s="1434" t="s">
        <v>1972</v>
      </c>
    </row>
    <row r="7" spans="1:6" s="204" customFormat="1" ht="17.25" thickBot="1">
      <c r="A7" s="1430"/>
      <c r="B7" s="1431"/>
      <c r="C7" s="1433"/>
      <c r="D7" s="1433"/>
      <c r="E7" s="1435"/>
    </row>
    <row r="8" spans="1:6" s="204" customFormat="1" ht="20.25" customHeight="1">
      <c r="A8" s="385" t="s">
        <v>1978</v>
      </c>
      <c r="B8" s="336"/>
      <c r="C8" s="346">
        <f>C9+C10</f>
        <v>39323877</v>
      </c>
      <c r="D8" s="346">
        <f>D9+D10</f>
        <v>27712317</v>
      </c>
      <c r="E8" s="389">
        <f>E9+E10</f>
        <v>27712317</v>
      </c>
      <c r="F8" s="416" t="str">
        <f>IF((C8-'CPCA-II-01'!C44)&gt;0.9,"ERROR!!!!! EL MONTO NO COINCIDE CON LO REPORTADO EN EL FORMATO ETCA-II-01 EN EL TOTAL DEVENGADO DEL ANALÍTICO DE INGRESOS","")</f>
        <v/>
      </c>
    </row>
    <row r="9" spans="1:6" s="204" customFormat="1" ht="20.25" customHeight="1">
      <c r="A9" s="335"/>
      <c r="B9" s="387" t="s">
        <v>1974</v>
      </c>
      <c r="C9" s="337">
        <v>39323877</v>
      </c>
      <c r="D9" s="337">
        <v>27712317</v>
      </c>
      <c r="E9" s="386">
        <v>27712317</v>
      </c>
    </row>
    <row r="10" spans="1:6" s="204" customFormat="1" ht="20.25" customHeight="1">
      <c r="A10" s="335"/>
      <c r="B10" s="387" t="s">
        <v>1975</v>
      </c>
      <c r="C10" s="337"/>
      <c r="D10" s="337"/>
      <c r="E10" s="386"/>
    </row>
    <row r="11" spans="1:6" s="204" customFormat="1" ht="20.25" customHeight="1">
      <c r="A11" s="385" t="s">
        <v>833</v>
      </c>
      <c r="B11" s="387"/>
      <c r="C11" s="346">
        <f>C12+C13</f>
        <v>39323877</v>
      </c>
      <c r="D11" s="346">
        <f>D12+D13</f>
        <v>27979051</v>
      </c>
      <c r="E11" s="389">
        <f>E12+E13</f>
        <v>27742246</v>
      </c>
      <c r="F11" s="416" t="str">
        <f>IF((C11-'CPCA-II-04'!B80)&gt;0.9,"ERROR!!!!! EL MONTO NO COINCIDE CON LO REPORTADO EN EL FORMATO ETCA-II-04 EN EL TOTAL DEVENGADO DEL ANALÍTICO DE INGRESOS","")</f>
        <v/>
      </c>
    </row>
    <row r="12" spans="1:6" s="204" customFormat="1" ht="20.25" customHeight="1">
      <c r="A12" s="335"/>
      <c r="B12" s="387" t="s">
        <v>1976</v>
      </c>
      <c r="C12" s="337">
        <v>39323877</v>
      </c>
      <c r="D12" s="337">
        <v>27979051</v>
      </c>
      <c r="E12" s="386">
        <v>27742246</v>
      </c>
    </row>
    <row r="13" spans="1:6" s="204" customFormat="1" ht="20.25" customHeight="1">
      <c r="A13" s="335"/>
      <c r="B13" s="387" t="s">
        <v>1977</v>
      </c>
      <c r="C13" s="337"/>
      <c r="D13" s="337"/>
      <c r="E13" s="386"/>
    </row>
    <row r="14" spans="1:6" s="204" customFormat="1" ht="20.25" customHeight="1">
      <c r="A14" s="385" t="s">
        <v>834</v>
      </c>
      <c r="B14" s="387"/>
      <c r="C14" s="346">
        <f>C8-C11</f>
        <v>0</v>
      </c>
      <c r="D14" s="346">
        <f>D8-D11</f>
        <v>-266734</v>
      </c>
      <c r="E14" s="389">
        <f>E8-E11</f>
        <v>-29929</v>
      </c>
    </row>
    <row r="15" spans="1:6" s="204" customFormat="1" ht="20.25" customHeight="1" thickBot="1">
      <c r="A15" s="335"/>
      <c r="B15" s="336"/>
      <c r="C15" s="337"/>
      <c r="D15" s="337"/>
      <c r="E15" s="339"/>
    </row>
    <row r="16" spans="1:6" s="204" customFormat="1">
      <c r="A16" s="1428" t="s">
        <v>246</v>
      </c>
      <c r="B16" s="1429"/>
      <c r="C16" s="1432" t="s">
        <v>1971</v>
      </c>
      <c r="D16" s="1432" t="s">
        <v>434</v>
      </c>
      <c r="E16" s="1434" t="s">
        <v>1972</v>
      </c>
    </row>
    <row r="17" spans="1:10" s="204" customFormat="1" ht="12" customHeight="1" thickBot="1">
      <c r="A17" s="1430"/>
      <c r="B17" s="1431"/>
      <c r="C17" s="1433"/>
      <c r="D17" s="1433"/>
      <c r="E17" s="1435"/>
    </row>
    <row r="18" spans="1:10" s="204" customFormat="1" ht="20.25" customHeight="1">
      <c r="A18" s="385" t="s">
        <v>835</v>
      </c>
      <c r="B18" s="336"/>
      <c r="C18" s="346">
        <f>C14</f>
        <v>0</v>
      </c>
      <c r="D18" s="346">
        <f>D14</f>
        <v>-266734</v>
      </c>
      <c r="E18" s="588">
        <f>E14</f>
        <v>-29929</v>
      </c>
    </row>
    <row r="19" spans="1:10" s="204" customFormat="1" ht="20.25" customHeight="1">
      <c r="A19" s="385" t="s">
        <v>836</v>
      </c>
      <c r="B19" s="336"/>
      <c r="C19" s="337"/>
      <c r="D19" s="337"/>
      <c r="E19" s="386"/>
      <c r="F19" s="416" t="str">
        <f>IF((D19-'CPCA-I-03'!C45)&gt;0.9,"ERROR!!!!! EL MONTO NO COINCIDE CON LO REPORTADO EN EL FORMATO ETCA-I-03 POR CONCEPTO DE INTERESES, COMISIONES Y GASTOS DE LA DEUDA","")</f>
        <v/>
      </c>
    </row>
    <row r="20" spans="1:10" s="204" customFormat="1" ht="20.25" customHeight="1">
      <c r="A20" s="385" t="s">
        <v>837</v>
      </c>
      <c r="B20" s="336"/>
      <c r="C20" s="346">
        <f>C18-C19</f>
        <v>0</v>
      </c>
      <c r="D20" s="346">
        <f>D18-D19</f>
        <v>-266734</v>
      </c>
      <c r="E20" s="389">
        <f>E18-E19</f>
        <v>-29929</v>
      </c>
    </row>
    <row r="21" spans="1:10" s="204" customFormat="1" ht="20.25" customHeight="1" thickBot="1">
      <c r="A21" s="335"/>
      <c r="B21" s="336"/>
      <c r="C21" s="352"/>
      <c r="D21" s="352"/>
      <c r="E21" s="790"/>
    </row>
    <row r="22" spans="1:10" s="204" customFormat="1" ht="28.5" customHeight="1">
      <c r="A22" s="1428" t="s">
        <v>246</v>
      </c>
      <c r="B22" s="1429"/>
      <c r="C22" s="1432" t="s">
        <v>1971</v>
      </c>
      <c r="D22" s="1432" t="s">
        <v>434</v>
      </c>
      <c r="E22" s="1434" t="s">
        <v>1972</v>
      </c>
    </row>
    <row r="23" spans="1:10" s="204" customFormat="1" ht="0.75" customHeight="1" thickBot="1">
      <c r="A23" s="1430"/>
      <c r="B23" s="1431"/>
      <c r="C23" s="1433"/>
      <c r="D23" s="1433"/>
      <c r="E23" s="1435"/>
    </row>
    <row r="24" spans="1:10" s="204" customFormat="1" ht="20.25" customHeight="1">
      <c r="A24" s="385" t="s">
        <v>838</v>
      </c>
      <c r="B24" s="336"/>
      <c r="C24" s="337"/>
      <c r="D24" s="337"/>
      <c r="E24" s="339"/>
    </row>
    <row r="25" spans="1:10" s="204" customFormat="1" ht="20.25" customHeight="1">
      <c r="A25" s="385" t="s">
        <v>839</v>
      </c>
      <c r="B25" s="336"/>
      <c r="C25" s="337"/>
      <c r="D25" s="337"/>
      <c r="E25" s="339"/>
    </row>
    <row r="26" spans="1:10" s="204" customFormat="1" ht="20.25" customHeight="1">
      <c r="A26" s="385" t="s">
        <v>1979</v>
      </c>
      <c r="B26" s="336"/>
      <c r="C26" s="346">
        <f>C24-C25</f>
        <v>0</v>
      </c>
      <c r="D26" s="346">
        <f>D24-D25</f>
        <v>0</v>
      </c>
      <c r="E26" s="389">
        <f>E24-E25</f>
        <v>0</v>
      </c>
    </row>
    <row r="27" spans="1:10" s="204" customFormat="1" ht="20.25" customHeight="1" thickBot="1">
      <c r="A27" s="787"/>
      <c r="B27" s="788"/>
      <c r="C27" s="789"/>
      <c r="D27" s="789"/>
      <c r="E27" s="388"/>
    </row>
    <row r="28" spans="1:10" s="204" customFormat="1" ht="18" customHeight="1">
      <c r="A28" s="760"/>
      <c r="B28" s="761"/>
      <c r="C28" s="761"/>
      <c r="D28" s="761"/>
      <c r="E28" s="761"/>
    </row>
    <row r="29" spans="1:10" s="204" customFormat="1" ht="18" customHeight="1">
      <c r="A29" s="501"/>
      <c r="B29" s="501"/>
      <c r="C29" s="501"/>
      <c r="D29" s="501"/>
      <c r="E29" s="501"/>
    </row>
    <row r="30" spans="1:10" s="204" customFormat="1" ht="18" customHeight="1">
      <c r="A30" s="501"/>
      <c r="B30" s="501"/>
      <c r="C30" s="501"/>
      <c r="D30" s="501"/>
      <c r="E30" s="501"/>
    </row>
    <row r="31" spans="1:10" s="204" customFormat="1" ht="18" customHeight="1">
      <c r="A31" s="501"/>
      <c r="B31" s="501"/>
      <c r="C31" s="501"/>
      <c r="D31" s="501"/>
      <c r="E31" s="501"/>
    </row>
    <row r="32" spans="1:10" ht="18" customHeight="1">
      <c r="A32" s="760"/>
      <c r="B32" s="767"/>
      <c r="C32" s="761"/>
      <c r="D32" s="761"/>
      <c r="E32" s="761"/>
      <c r="J32" s="345"/>
    </row>
    <row r="33" spans="1:5" ht="49.5" customHeight="1">
      <c r="A33" s="1427"/>
      <c r="B33" s="1427"/>
      <c r="C33" s="1427"/>
      <c r="D33" s="1427"/>
      <c r="E33" s="1427"/>
    </row>
    <row r="34" spans="1:5">
      <c r="A34" s="758"/>
      <c r="B34" s="761"/>
      <c r="C34" s="761"/>
      <c r="D34" s="761"/>
      <c r="E34" s="761"/>
    </row>
    <row r="35" spans="1:5" ht="75" customHeight="1">
      <c r="A35" s="1427"/>
      <c r="B35" s="1427"/>
      <c r="C35" s="1427"/>
      <c r="D35" s="1427"/>
      <c r="E35" s="1427"/>
    </row>
    <row r="36" spans="1:5" ht="5.25" customHeight="1">
      <c r="A36" s="758"/>
      <c r="B36" s="761"/>
      <c r="C36" s="761"/>
      <c r="D36" s="761"/>
      <c r="E36" s="761"/>
    </row>
    <row r="37" spans="1:5" ht="13.5" customHeight="1">
      <c r="A37" s="1427"/>
      <c r="B37" s="1427"/>
      <c r="C37" s="1427"/>
      <c r="D37" s="1427"/>
      <c r="E37" s="1427"/>
    </row>
  </sheetData>
  <sheetProtection insertHyperlinks="0"/>
  <mergeCells count="19">
    <mergeCell ref="A35:E35"/>
    <mergeCell ref="A37:E37"/>
    <mergeCell ref="A22:B23"/>
    <mergeCell ref="C22:C23"/>
    <mergeCell ref="E22:E23"/>
    <mergeCell ref="B1:E1"/>
    <mergeCell ref="B2:E2"/>
    <mergeCell ref="A3:E3"/>
    <mergeCell ref="A33:E33"/>
    <mergeCell ref="A6:B7"/>
    <mergeCell ref="C6:C7"/>
    <mergeCell ref="E6:E7"/>
    <mergeCell ref="C16:C17"/>
    <mergeCell ref="E16:E17"/>
    <mergeCell ref="A16:B17"/>
    <mergeCell ref="D6:D7"/>
    <mergeCell ref="D16:D17"/>
    <mergeCell ref="D22:D23"/>
    <mergeCell ref="A4:E4"/>
  </mergeCells>
  <printOptions horizontalCentered="1"/>
  <pageMargins left="0.39370078740157483" right="0.39370078740157483" top="0.74803149606299213" bottom="0.74803149606299213" header="0.31496062992125984" footer="0.31496062992125984"/>
  <pageSetup scale="9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88"/>
  <sheetViews>
    <sheetView view="pageBreakPreview" zoomScaleSheetLayoutView="100" workbookViewId="0">
      <selection activeCell="E16" sqref="E16"/>
    </sheetView>
  </sheetViews>
  <sheetFormatPr baseColWidth="10" defaultColWidth="11.42578125" defaultRowHeight="15"/>
  <cols>
    <col min="1" max="1" width="1.28515625" customWidth="1"/>
    <col min="2" max="2" width="61.7109375" customWidth="1"/>
    <col min="3" max="3" width="14.28515625" customWidth="1"/>
    <col min="4" max="4" width="13.7109375" customWidth="1"/>
    <col min="5" max="5" width="13.42578125" customWidth="1"/>
    <col min="6" max="6" width="2.42578125" customWidth="1"/>
    <col min="7" max="7" width="77.85546875" customWidth="1"/>
  </cols>
  <sheetData>
    <row r="1" spans="1:6" ht="15.75">
      <c r="A1" s="1142" t="str">
        <f>'CPCA-I-01'!A1:G1</f>
        <v>Universidad Tecnológica de Guaymas</v>
      </c>
      <c r="B1" s="1142"/>
      <c r="C1" s="1142"/>
      <c r="D1" s="1142"/>
      <c r="E1" s="1142"/>
    </row>
    <row r="2" spans="1:6" ht="15.75" customHeight="1">
      <c r="A2" s="1139" t="s">
        <v>840</v>
      </c>
      <c r="B2" s="1139"/>
      <c r="C2" s="1139"/>
      <c r="D2" s="1139"/>
      <c r="E2" s="1139"/>
    </row>
    <row r="3" spans="1:6" ht="15.75" customHeight="1">
      <c r="A3" s="1188" t="str">
        <f>'CPCA-I-03'!A3:D3</f>
        <v>Del 01 de enero al 31 de diciembre de 2021</v>
      </c>
      <c r="B3" s="1188"/>
      <c r="C3" s="1188"/>
      <c r="D3" s="1188"/>
      <c r="E3" s="1188"/>
    </row>
    <row r="4" spans="1:6" ht="15.75" customHeight="1">
      <c r="A4" s="1454" t="s">
        <v>84</v>
      </c>
      <c r="B4" s="1454"/>
      <c r="C4" s="1454"/>
      <c r="D4" s="1454"/>
      <c r="E4" s="1454"/>
    </row>
    <row r="5" spans="1:6" ht="15.75" customHeight="1" thickBot="1">
      <c r="A5" s="798"/>
      <c r="B5" s="798"/>
      <c r="C5" s="798"/>
      <c r="D5" s="798"/>
      <c r="E5" s="798"/>
    </row>
    <row r="6" spans="1:6">
      <c r="A6" s="1443" t="s">
        <v>85</v>
      </c>
      <c r="B6" s="1444"/>
      <c r="C6" s="784" t="s">
        <v>841</v>
      </c>
      <c r="D6" s="1379" t="s">
        <v>434</v>
      </c>
      <c r="E6" s="674" t="s">
        <v>842</v>
      </c>
    </row>
    <row r="7" spans="1:6" ht="15.75" thickBot="1">
      <c r="A7" s="1445"/>
      <c r="B7" s="1446"/>
      <c r="C7" s="785" t="s">
        <v>563</v>
      </c>
      <c r="D7" s="1380"/>
      <c r="E7" s="621" t="s">
        <v>566</v>
      </c>
    </row>
    <row r="8" spans="1:6" ht="7.5" customHeight="1">
      <c r="A8" s="799"/>
      <c r="B8" s="622"/>
      <c r="C8" s="622"/>
      <c r="D8" s="622"/>
      <c r="E8" s="622"/>
    </row>
    <row r="9" spans="1:6">
      <c r="A9" s="799"/>
      <c r="B9" s="623" t="s">
        <v>843</v>
      </c>
      <c r="C9" s="749">
        <f>SUM(C10:C12)</f>
        <v>39323877</v>
      </c>
      <c r="D9" s="749">
        <f>SUM(D10:D12)</f>
        <v>27712317</v>
      </c>
      <c r="E9" s="749">
        <f>SUM(E10:E12)</f>
        <v>27712317</v>
      </c>
      <c r="F9" s="508" t="str">
        <f>IF(C9&lt;&gt;'CPCA-IV-01'!C8,"ERROR!!!!! EL MONTO NO COINCIDE CON LO REPORTADO EN EL FORMATO ETCA-IV-01 ","")</f>
        <v/>
      </c>
    </row>
    <row r="10" spans="1:6" ht="14.25" customHeight="1">
      <c r="A10" s="799"/>
      <c r="B10" s="622" t="s">
        <v>844</v>
      </c>
      <c r="C10" s="737">
        <v>4224810</v>
      </c>
      <c r="D10" s="737">
        <v>1985117</v>
      </c>
      <c r="E10" s="737">
        <v>1985117</v>
      </c>
      <c r="F10" s="508" t="str">
        <f>IF(D9&lt;&gt;'CPCA-IV-01'!D8,"ERROR!!!!! EL MONTO NO COINCIDE CON LO REPORTADO EN EL FORMATO ETCA-IV-01 ","")</f>
        <v/>
      </c>
    </row>
    <row r="11" spans="1:6" ht="14.25" customHeight="1">
      <c r="A11" s="799"/>
      <c r="B11" s="622" t="s">
        <v>845</v>
      </c>
      <c r="C11" s="737">
        <v>35099067</v>
      </c>
      <c r="D11" s="737">
        <v>25727200</v>
      </c>
      <c r="E11" s="737">
        <v>25727200</v>
      </c>
      <c r="F11" s="508" t="str">
        <f>IF(E9&lt;&gt;'CPCA-IV-01'!E8,"ERROR!!!!! EL MONTO NO COINCIDE CON LO REPORTADO EN EL FORMATO ETCA-IV-01 ","")</f>
        <v/>
      </c>
    </row>
    <row r="12" spans="1:6" ht="14.25" customHeight="1">
      <c r="A12" s="799"/>
      <c r="B12" s="622" t="s">
        <v>846</v>
      </c>
      <c r="C12" s="737">
        <v>0</v>
      </c>
      <c r="D12" s="737">
        <v>0</v>
      </c>
      <c r="E12" s="737">
        <v>0</v>
      </c>
    </row>
    <row r="13" spans="1:6" ht="3.75" customHeight="1">
      <c r="A13" s="797"/>
      <c r="B13" s="623"/>
      <c r="C13" s="744"/>
      <c r="D13" s="744"/>
      <c r="E13" s="744"/>
    </row>
    <row r="14" spans="1:6">
      <c r="A14" s="797"/>
      <c r="B14" s="623" t="s">
        <v>847</v>
      </c>
      <c r="C14" s="749">
        <f>SUM(C15:C16)</f>
        <v>39323877</v>
      </c>
      <c r="D14" s="749">
        <f>SUM(D15:D16)</f>
        <v>27979051</v>
      </c>
      <c r="E14" s="749">
        <f>SUM(E15:E16)</f>
        <v>27742246</v>
      </c>
      <c r="F14" s="508" t="str">
        <f>IF(C14&lt;&gt;'CPCA-IV-01'!C11,"ERROR!!!!! EL MONTO NO COINCIDE CON LO REPORTADO EN EL FORMATO ETCA-IV-01 ","")</f>
        <v/>
      </c>
    </row>
    <row r="15" spans="1:6" ht="21" customHeight="1">
      <c r="A15" s="799"/>
      <c r="B15" s="622" t="s">
        <v>848</v>
      </c>
      <c r="C15" s="737">
        <v>4224810</v>
      </c>
      <c r="D15" s="737">
        <v>1964457</v>
      </c>
      <c r="E15" s="737">
        <v>1964457</v>
      </c>
      <c r="F15" s="508" t="str">
        <f>IF(D14&lt;&gt;'CPCA-IV-01'!D11,"ERROR!!!!! EL MONTO NO COINCIDE CON LO REPORTADO EN EL FORMATO ETCA-IV-01 ","")</f>
        <v/>
      </c>
    </row>
    <row r="16" spans="1:6" ht="21" customHeight="1">
      <c r="A16" s="799"/>
      <c r="B16" s="622" t="s">
        <v>849</v>
      </c>
      <c r="C16" s="737">
        <v>35099067</v>
      </c>
      <c r="D16" s="737">
        <v>26014594</v>
      </c>
      <c r="E16" s="737">
        <v>25777789</v>
      </c>
      <c r="F16" s="508" t="str">
        <f>IF(E14&lt;&gt;'CPCA-IV-01'!E11,"ERROR!!!!! EL MONTO NO COINCIDE CON LO REPORTADO EN EL FORMATO ETCA-IV-01 ","")</f>
        <v/>
      </c>
    </row>
    <row r="17" spans="1:6" ht="8.25" customHeight="1">
      <c r="A17" s="799"/>
      <c r="B17" s="622"/>
      <c r="C17" s="744"/>
      <c r="D17" s="744"/>
      <c r="E17" s="744"/>
    </row>
    <row r="18" spans="1:6">
      <c r="A18" s="799"/>
      <c r="B18" s="623" t="s">
        <v>850</v>
      </c>
      <c r="C18" s="749">
        <f>SUM(C19:C20)</f>
        <v>0</v>
      </c>
      <c r="D18" s="749">
        <f t="shared" ref="D18:E18" si="0">SUM(D19:D20)</f>
        <v>0</v>
      </c>
      <c r="E18" s="749">
        <f t="shared" si="0"/>
        <v>0</v>
      </c>
      <c r="F18" s="508" t="s">
        <v>244</v>
      </c>
    </row>
    <row r="19" spans="1:6" ht="19.5" customHeight="1">
      <c r="A19" s="799"/>
      <c r="B19" s="622" t="s">
        <v>851</v>
      </c>
      <c r="C19" s="751"/>
      <c r="D19" s="737">
        <v>0</v>
      </c>
      <c r="E19" s="737">
        <v>0</v>
      </c>
      <c r="F19" s="508" t="s">
        <v>244</v>
      </c>
    </row>
    <row r="20" spans="1:6" ht="19.5" customHeight="1">
      <c r="A20" s="799"/>
      <c r="B20" s="622" t="s">
        <v>852</v>
      </c>
      <c r="C20" s="751"/>
      <c r="D20" s="737">
        <v>0</v>
      </c>
      <c r="E20" s="737">
        <v>0</v>
      </c>
      <c r="F20" s="508" t="s">
        <v>244</v>
      </c>
    </row>
    <row r="21" spans="1:6" ht="6.75" customHeight="1">
      <c r="A21" s="799"/>
      <c r="B21" s="622"/>
      <c r="C21" s="744"/>
      <c r="D21" s="744"/>
      <c r="E21" s="744"/>
      <c r="F21" s="508" t="s">
        <v>244</v>
      </c>
    </row>
    <row r="22" spans="1:6">
      <c r="A22" s="1455"/>
      <c r="B22" s="623" t="s">
        <v>853</v>
      </c>
      <c r="C22" s="749">
        <f>+C9-C14+C18</f>
        <v>0</v>
      </c>
      <c r="D22" s="749">
        <f>+D9-D14+D18</f>
        <v>-266734</v>
      </c>
      <c r="E22" s="749">
        <f>+E9-E14+E18</f>
        <v>-29929</v>
      </c>
    </row>
    <row r="23" spans="1:6" ht="6.75" customHeight="1">
      <c r="A23" s="1455"/>
      <c r="B23" s="623"/>
      <c r="C23" s="744" t="s">
        <v>244</v>
      </c>
      <c r="D23" s="744" t="s">
        <v>244</v>
      </c>
      <c r="E23" s="744" t="s">
        <v>244</v>
      </c>
    </row>
    <row r="24" spans="1:6" ht="16.5" customHeight="1">
      <c r="A24" s="1455"/>
      <c r="B24" s="623" t="s">
        <v>854</v>
      </c>
      <c r="C24" s="749">
        <f>+C22-C12</f>
        <v>0</v>
      </c>
      <c r="D24" s="749">
        <f>+D22-D12</f>
        <v>-266734</v>
      </c>
      <c r="E24" s="749">
        <f>+E22-E12</f>
        <v>-29929</v>
      </c>
    </row>
    <row r="25" spans="1:6" ht="6" customHeight="1">
      <c r="A25" s="1455"/>
      <c r="B25" s="623"/>
      <c r="C25" s="744" t="s">
        <v>244</v>
      </c>
      <c r="D25" s="744" t="s">
        <v>244</v>
      </c>
      <c r="E25" s="744" t="s">
        <v>244</v>
      </c>
    </row>
    <row r="26" spans="1:6" ht="30" customHeight="1">
      <c r="A26" s="799"/>
      <c r="B26" s="623" t="s">
        <v>855</v>
      </c>
      <c r="C26" s="749">
        <f>+C24-C18</f>
        <v>0</v>
      </c>
      <c r="D26" s="749">
        <f>+D24-D18</f>
        <v>-266734</v>
      </c>
      <c r="E26" s="749">
        <f>+E24-E18</f>
        <v>-29929</v>
      </c>
    </row>
    <row r="27" spans="1:6" ht="6" customHeight="1" thickBot="1">
      <c r="A27" s="625"/>
      <c r="B27" s="626"/>
      <c r="C27" s="627"/>
      <c r="D27" s="627"/>
      <c r="E27" s="627"/>
    </row>
    <row r="28" spans="1:6" ht="12" customHeight="1" thickBot="1">
      <c r="A28" s="1456"/>
      <c r="B28" s="1456"/>
      <c r="C28" s="1456"/>
      <c r="D28" s="1456"/>
      <c r="E28" s="1456"/>
    </row>
    <row r="29" spans="1:6" ht="15.75" thickBot="1">
      <c r="A29" s="1457" t="s">
        <v>246</v>
      </c>
      <c r="B29" s="1458"/>
      <c r="C29" s="783" t="s">
        <v>856</v>
      </c>
      <c r="D29" s="783" t="s">
        <v>434</v>
      </c>
      <c r="E29" s="783" t="s">
        <v>661</v>
      </c>
    </row>
    <row r="30" spans="1:6" ht="6" customHeight="1">
      <c r="A30" s="799"/>
      <c r="B30" s="622"/>
      <c r="C30" s="622"/>
      <c r="D30" s="622"/>
      <c r="E30" s="622"/>
    </row>
    <row r="31" spans="1:6" ht="18" customHeight="1">
      <c r="A31" s="1453"/>
      <c r="B31" s="623" t="s">
        <v>857</v>
      </c>
      <c r="C31" s="749">
        <f>SUM(C32:C33)</f>
        <v>0</v>
      </c>
      <c r="D31" s="749">
        <f>SUM(D32:D33)</f>
        <v>0</v>
      </c>
      <c r="E31" s="749">
        <f>SUM(E32:E33)</f>
        <v>0</v>
      </c>
      <c r="F31" s="508" t="str">
        <f>IF(C31&lt;&gt;'CPCA-IV-01'!C19,"ERROR!!!!! EL MONTO NO COINCIDE CON LO REPORTADO EN EL FORMATO ETCA-IV-01 ","")</f>
        <v/>
      </c>
    </row>
    <row r="32" spans="1:6" ht="26.25" customHeight="1">
      <c r="A32" s="1453"/>
      <c r="B32" s="624" t="s">
        <v>858</v>
      </c>
      <c r="C32" s="737">
        <v>0</v>
      </c>
      <c r="D32" s="737">
        <v>0</v>
      </c>
      <c r="E32" s="737">
        <v>0</v>
      </c>
      <c r="F32" s="508" t="str">
        <f>IF(D31&lt;&gt;'CPCA-IV-01'!D19,"ERROR!!!!! EL MONTO NO COINCIDE CON LO REPORTADO EN EL FORMATO ETCA-IV-01 ","")</f>
        <v/>
      </c>
    </row>
    <row r="33" spans="1:6" ht="26.25" customHeight="1">
      <c r="A33" s="1453"/>
      <c r="B33" s="624" t="s">
        <v>859</v>
      </c>
      <c r="C33" s="744">
        <v>0</v>
      </c>
      <c r="D33" s="744">
        <v>0</v>
      </c>
      <c r="E33" s="744">
        <v>0</v>
      </c>
      <c r="F33" s="508" t="str">
        <f>IF(E31&lt;&gt;'CPCA-IV-01'!E19,"ERROR!!!!! EL MONTO NO COINCIDE CON LO REPORTADO EN EL FORMATO ETCA-IV-01 ","")</f>
        <v/>
      </c>
    </row>
    <row r="34" spans="1:6" ht="4.5" customHeight="1">
      <c r="A34" s="797"/>
      <c r="B34" s="623"/>
      <c r="C34" s="737"/>
      <c r="D34" s="737"/>
      <c r="E34" s="737"/>
    </row>
    <row r="35" spans="1:6">
      <c r="A35" s="797"/>
      <c r="B35" s="623" t="s">
        <v>860</v>
      </c>
      <c r="C35" s="749">
        <f>+C26+C31</f>
        <v>0</v>
      </c>
      <c r="D35" s="749">
        <f>+D26+D31</f>
        <v>-266734</v>
      </c>
      <c r="E35" s="749">
        <f>+E26+E31</f>
        <v>-29929</v>
      </c>
    </row>
    <row r="36" spans="1:6" ht="6.75" customHeight="1" thickBot="1">
      <c r="A36" s="620"/>
      <c r="B36" s="619"/>
      <c r="C36" s="619"/>
      <c r="D36" s="619"/>
      <c r="E36" s="619"/>
    </row>
    <row r="37" spans="1:6" ht="9" customHeight="1" thickBot="1"/>
    <row r="38" spans="1:6">
      <c r="A38" s="1443" t="s">
        <v>246</v>
      </c>
      <c r="B38" s="1444"/>
      <c r="C38" s="1447" t="s">
        <v>861</v>
      </c>
      <c r="D38" s="1374" t="s">
        <v>434</v>
      </c>
      <c r="E38" s="630" t="s">
        <v>842</v>
      </c>
    </row>
    <row r="39" spans="1:6" ht="15.75" thickBot="1">
      <c r="A39" s="1445"/>
      <c r="B39" s="1446"/>
      <c r="C39" s="1448"/>
      <c r="D39" s="1375"/>
      <c r="E39" s="631" t="s">
        <v>661</v>
      </c>
    </row>
    <row r="40" spans="1:6" ht="5.25" customHeight="1">
      <c r="A40" s="794"/>
      <c r="B40" s="632"/>
      <c r="C40" s="632"/>
      <c r="D40" s="632"/>
      <c r="E40" s="632"/>
    </row>
    <row r="41" spans="1:6">
      <c r="A41" s="793"/>
      <c r="B41" s="796" t="s">
        <v>862</v>
      </c>
      <c r="C41" s="750">
        <f>SUM(C42:C43)</f>
        <v>0</v>
      </c>
      <c r="D41" s="750">
        <f>SUM(D42:D43)</f>
        <v>0</v>
      </c>
      <c r="E41" s="750">
        <f>SUM(E42:E43)</f>
        <v>0</v>
      </c>
      <c r="F41" s="508" t="str">
        <f>IF(C41&lt;&gt;'CPCA-IV-01'!C24,"ERROR!!!!! EL MONTO NO COINCIDE CON LO REPORTADO EN EL FORMATO ETCA-IV-01 ","")</f>
        <v/>
      </c>
    </row>
    <row r="42" spans="1:6">
      <c r="A42" s="1439"/>
      <c r="B42" s="633" t="s">
        <v>863</v>
      </c>
      <c r="C42" s="737">
        <v>0</v>
      </c>
      <c r="D42" s="737">
        <v>0</v>
      </c>
      <c r="E42" s="737">
        <v>0</v>
      </c>
      <c r="F42" s="508" t="str">
        <f>IF(D41&lt;&gt;'CPCA-IV-01'!D24,"ERROR!!!!! EL MONTO NO COINCIDE CON LO REPORTADO EN EL FORMATO ETCA-IV-01 ","")</f>
        <v/>
      </c>
    </row>
    <row r="43" spans="1:6">
      <c r="A43" s="1439"/>
      <c r="B43" s="633" t="s">
        <v>864</v>
      </c>
      <c r="C43" s="737">
        <v>0</v>
      </c>
      <c r="D43" s="737" t="s">
        <v>244</v>
      </c>
      <c r="E43" s="737">
        <v>0</v>
      </c>
      <c r="F43" s="508" t="str">
        <f>IF(E41&lt;&gt;'CPCA-IV-01'!E24,"ERROR!!!!! EL MONTO NO COINCIDE CON LO REPORTADO EN EL FORMATO ETCA-IV-01 ","")</f>
        <v/>
      </c>
    </row>
    <row r="44" spans="1:6">
      <c r="A44" s="1436"/>
      <c r="B44" s="796" t="s">
        <v>865</v>
      </c>
      <c r="C44" s="750">
        <f>SUM(C45:C46)</f>
        <v>0</v>
      </c>
      <c r="D44" s="750">
        <f>SUM(D45:D46)</f>
        <v>0</v>
      </c>
      <c r="E44" s="750">
        <f>SUM(E45:E46)</f>
        <v>0</v>
      </c>
      <c r="F44" s="508" t="str">
        <f>IF(C44&lt;&gt;'CPCA-IV-01'!C25,"ERROR!!!!! EL MONTO NO COINCIDE CON LO REPORTADO EN EL FORMATO ETCA-IV-01 ","")</f>
        <v/>
      </c>
    </row>
    <row r="45" spans="1:6">
      <c r="A45" s="1436"/>
      <c r="B45" s="633" t="s">
        <v>866</v>
      </c>
      <c r="C45" s="737">
        <v>0</v>
      </c>
      <c r="D45" s="737">
        <v>0</v>
      </c>
      <c r="E45" s="737">
        <v>0</v>
      </c>
      <c r="F45" s="508" t="str">
        <f>IF(D44&lt;&gt;'CPCA-IV-01'!D25,"ERROR!!!!! EL MONTO NO COINCIDE CON LO REPORTADO EN EL FORMATO ETCA-IV-01 ","")</f>
        <v/>
      </c>
    </row>
    <row r="46" spans="1:6">
      <c r="A46" s="1436"/>
      <c r="B46" s="633" t="s">
        <v>867</v>
      </c>
      <c r="C46" s="737">
        <v>0</v>
      </c>
      <c r="D46" s="737">
        <v>0</v>
      </c>
      <c r="E46" s="737">
        <v>0</v>
      </c>
      <c r="F46" s="508" t="str">
        <f>IF(E44&lt;&gt;'CPCA-IV-01'!E25,"ERROR!!!!! EL MONTO NO COINCIDE CON LO REPORTADO EN EL FORMATO ETCA-IV-01 ","")</f>
        <v/>
      </c>
    </row>
    <row r="47" spans="1:6" ht="6.75" customHeight="1">
      <c r="A47" s="793"/>
      <c r="B47" s="796"/>
      <c r="C47" s="649"/>
      <c r="D47" s="649"/>
      <c r="E47" s="649"/>
    </row>
    <row r="48" spans="1:6">
      <c r="A48" s="1436"/>
      <c r="B48" s="1449" t="s">
        <v>868</v>
      </c>
      <c r="C48" s="1451">
        <f>+C41-C44</f>
        <v>0</v>
      </c>
      <c r="D48" s="1451">
        <f>+D41-D44</f>
        <v>0</v>
      </c>
      <c r="E48" s="1451">
        <f>+E41-E44</f>
        <v>0</v>
      </c>
    </row>
    <row r="49" spans="1:5" ht="15.75" thickBot="1">
      <c r="A49" s="1437"/>
      <c r="B49" s="1450"/>
      <c r="C49" s="1452"/>
      <c r="D49" s="1452"/>
      <c r="E49" s="1452"/>
    </row>
    <row r="50" spans="1:5">
      <c r="A50" s="637"/>
      <c r="B50" s="637"/>
      <c r="C50" s="637"/>
      <c r="D50" s="637"/>
      <c r="E50" s="637"/>
    </row>
    <row r="51" spans="1:5">
      <c r="A51" s="637"/>
      <c r="B51" s="637"/>
      <c r="C51" s="637"/>
      <c r="D51" s="637"/>
      <c r="E51" s="637"/>
    </row>
    <row r="52" spans="1:5">
      <c r="A52" s="637"/>
      <c r="B52" s="637"/>
      <c r="C52" s="637"/>
      <c r="D52" s="637"/>
      <c r="E52" s="637"/>
    </row>
    <row r="53" spans="1:5" ht="15.75" thickBot="1">
      <c r="A53" s="637"/>
      <c r="B53" s="637"/>
      <c r="C53" s="637"/>
      <c r="D53" s="637"/>
      <c r="E53" s="637"/>
    </row>
    <row r="54" spans="1:5">
      <c r="A54" s="1443" t="s">
        <v>246</v>
      </c>
      <c r="B54" s="1444"/>
      <c r="C54" s="630" t="s">
        <v>841</v>
      </c>
      <c r="D54" s="1374" t="s">
        <v>434</v>
      </c>
      <c r="E54" s="630" t="s">
        <v>842</v>
      </c>
    </row>
    <row r="55" spans="1:5" ht="15.75" thickBot="1">
      <c r="A55" s="1445"/>
      <c r="B55" s="1446"/>
      <c r="C55" s="631" t="s">
        <v>856</v>
      </c>
      <c r="D55" s="1375"/>
      <c r="E55" s="631" t="s">
        <v>661</v>
      </c>
    </row>
    <row r="56" spans="1:5" ht="6" customHeight="1">
      <c r="A56" s="1440"/>
      <c r="B56" s="1441"/>
      <c r="C56" s="632"/>
      <c r="D56" s="632"/>
      <c r="E56" s="632"/>
    </row>
    <row r="57" spans="1:5">
      <c r="A57" s="1439"/>
      <c r="B57" s="1442" t="s">
        <v>869</v>
      </c>
      <c r="C57" s="1438">
        <f>+C10</f>
        <v>4224810</v>
      </c>
      <c r="D57" s="1438">
        <f>+D10</f>
        <v>1985117</v>
      </c>
      <c r="E57" s="1438">
        <f>+E10</f>
        <v>1985117</v>
      </c>
    </row>
    <row r="58" spans="1:5">
      <c r="A58" s="1439"/>
      <c r="B58" s="1442"/>
      <c r="C58" s="1438"/>
      <c r="D58" s="1438"/>
      <c r="E58" s="1438"/>
    </row>
    <row r="59" spans="1:5" ht="19.5">
      <c r="A59" s="1439"/>
      <c r="B59" s="634" t="s">
        <v>870</v>
      </c>
      <c r="C59" s="745">
        <f>+C60-C61</f>
        <v>0</v>
      </c>
      <c r="D59" s="745">
        <f>+D60-D61</f>
        <v>0</v>
      </c>
      <c r="E59" s="745">
        <f>+E60-E61</f>
        <v>0</v>
      </c>
    </row>
    <row r="60" spans="1:5">
      <c r="A60" s="1439"/>
      <c r="B60" s="633" t="s">
        <v>863</v>
      </c>
      <c r="C60" s="745">
        <f>+C42</f>
        <v>0</v>
      </c>
      <c r="D60" s="745">
        <f>+D42</f>
        <v>0</v>
      </c>
      <c r="E60" s="745">
        <f>+E42</f>
        <v>0</v>
      </c>
    </row>
    <row r="61" spans="1:5">
      <c r="A61" s="1439"/>
      <c r="B61" s="633" t="s">
        <v>866</v>
      </c>
      <c r="C61" s="745">
        <f>+C45</f>
        <v>0</v>
      </c>
      <c r="D61" s="745">
        <f>+D45</f>
        <v>0</v>
      </c>
      <c r="E61" s="745">
        <f>+E45</f>
        <v>0</v>
      </c>
    </row>
    <row r="62" spans="1:5" ht="5.25" customHeight="1">
      <c r="A62" s="1439"/>
      <c r="B62" s="795"/>
      <c r="C62" s="745"/>
      <c r="D62" s="745"/>
      <c r="E62" s="745"/>
    </row>
    <row r="63" spans="1:5">
      <c r="A63" s="794"/>
      <c r="B63" s="795" t="s">
        <v>848</v>
      </c>
      <c r="C63" s="745">
        <f>+C15</f>
        <v>4224810</v>
      </c>
      <c r="D63" s="745">
        <f>+D15</f>
        <v>1964457</v>
      </c>
      <c r="E63" s="745">
        <f>+E15</f>
        <v>1964457</v>
      </c>
    </row>
    <row r="64" spans="1:5" ht="6.75" customHeight="1">
      <c r="A64" s="794"/>
      <c r="B64" s="795"/>
      <c r="C64" s="745"/>
      <c r="D64" s="745"/>
      <c r="E64" s="745"/>
    </row>
    <row r="65" spans="1:5">
      <c r="A65" s="794"/>
      <c r="B65" s="795" t="s">
        <v>851</v>
      </c>
      <c r="C65" s="746"/>
      <c r="D65" s="752">
        <f>+D19</f>
        <v>0</v>
      </c>
      <c r="E65" s="752">
        <f>+E19</f>
        <v>0</v>
      </c>
    </row>
    <row r="66" spans="1:5">
      <c r="A66" s="794"/>
      <c r="B66" s="795"/>
      <c r="C66" s="745"/>
      <c r="D66" s="745"/>
      <c r="E66" s="745"/>
    </row>
    <row r="67" spans="1:5" ht="19.5">
      <c r="A67" s="1436"/>
      <c r="B67" s="623" t="s">
        <v>871</v>
      </c>
      <c r="C67" s="748">
        <f>+C10+C59-C15+C19</f>
        <v>0</v>
      </c>
      <c r="D67" s="748">
        <f>+D10+D59-D15+D19</f>
        <v>20660</v>
      </c>
      <c r="E67" s="748">
        <f>+E10+E59-E15+E19</f>
        <v>20660</v>
      </c>
    </row>
    <row r="68" spans="1:5">
      <c r="A68" s="1436"/>
      <c r="B68" s="635"/>
      <c r="C68" s="745" t="s">
        <v>244</v>
      </c>
      <c r="D68" s="745" t="s">
        <v>244</v>
      </c>
      <c r="E68" s="745" t="s">
        <v>244</v>
      </c>
    </row>
    <row r="69" spans="1:5" ht="19.5">
      <c r="A69" s="1436"/>
      <c r="B69" s="623" t="s">
        <v>872</v>
      </c>
      <c r="C69" s="748">
        <f>+C67-C59</f>
        <v>0</v>
      </c>
      <c r="D69" s="748">
        <f>+D67-D59</f>
        <v>20660</v>
      </c>
      <c r="E69" s="748">
        <f>+E67-E59</f>
        <v>20660</v>
      </c>
    </row>
    <row r="70" spans="1:5" ht="15.75" thickBot="1">
      <c r="A70" s="1437"/>
      <c r="B70" s="636"/>
      <c r="C70" s="650" t="s">
        <v>244</v>
      </c>
      <c r="D70" s="651" t="s">
        <v>244</v>
      </c>
      <c r="E70" s="650" t="s">
        <v>244</v>
      </c>
    </row>
    <row r="71" spans="1:5" ht="5.25" customHeight="1" thickBot="1"/>
    <row r="72" spans="1:5">
      <c r="A72" s="1443" t="s">
        <v>246</v>
      </c>
      <c r="B72" s="1444"/>
      <c r="C72" s="1447" t="s">
        <v>861</v>
      </c>
      <c r="D72" s="1374" t="s">
        <v>434</v>
      </c>
      <c r="E72" s="630" t="s">
        <v>842</v>
      </c>
    </row>
    <row r="73" spans="1:5" ht="15.75" thickBot="1">
      <c r="A73" s="1445"/>
      <c r="B73" s="1446"/>
      <c r="C73" s="1448"/>
      <c r="D73" s="1375"/>
      <c r="E73" s="631" t="s">
        <v>661</v>
      </c>
    </row>
    <row r="74" spans="1:5">
      <c r="A74" s="1440"/>
      <c r="B74" s="1441"/>
      <c r="C74" s="632"/>
      <c r="D74" s="632"/>
      <c r="E74" s="632"/>
    </row>
    <row r="75" spans="1:5">
      <c r="A75" s="1439"/>
      <c r="B75" s="1442" t="s">
        <v>845</v>
      </c>
      <c r="C75" s="1438">
        <f>+C11</f>
        <v>35099067</v>
      </c>
      <c r="D75" s="1438">
        <f>+D11</f>
        <v>25727200</v>
      </c>
      <c r="E75" s="1438">
        <f>+E11</f>
        <v>25727200</v>
      </c>
    </row>
    <row r="76" spans="1:5">
      <c r="A76" s="1439"/>
      <c r="B76" s="1442"/>
      <c r="C76" s="1438"/>
      <c r="D76" s="1438"/>
      <c r="E76" s="1438"/>
    </row>
    <row r="77" spans="1:5" ht="19.5">
      <c r="A77" s="1439"/>
      <c r="B77" s="634" t="s">
        <v>873</v>
      </c>
      <c r="C77" s="745">
        <f>+C78-C79</f>
        <v>0</v>
      </c>
      <c r="D77" s="745">
        <f>+D78-D79</f>
        <v>0</v>
      </c>
      <c r="E77" s="745">
        <f>+E78-E79</f>
        <v>0</v>
      </c>
    </row>
    <row r="78" spans="1:5">
      <c r="A78" s="1439"/>
      <c r="B78" s="633" t="s">
        <v>864</v>
      </c>
      <c r="C78" s="745">
        <f>+C43</f>
        <v>0</v>
      </c>
      <c r="D78" s="745">
        <v>0</v>
      </c>
      <c r="E78" s="745">
        <v>0</v>
      </c>
    </row>
    <row r="79" spans="1:5">
      <c r="A79" s="1439"/>
      <c r="B79" s="633" t="s">
        <v>867</v>
      </c>
      <c r="C79" s="745">
        <f>+C46</f>
        <v>0</v>
      </c>
      <c r="D79" s="745">
        <v>0</v>
      </c>
      <c r="E79" s="745">
        <v>0</v>
      </c>
    </row>
    <row r="80" spans="1:5">
      <c r="A80" s="1439"/>
      <c r="B80" s="795"/>
      <c r="C80" s="745"/>
      <c r="D80" s="745"/>
      <c r="E80" s="745"/>
    </row>
    <row r="81" spans="1:5">
      <c r="A81" s="794"/>
      <c r="B81" s="795" t="s">
        <v>874</v>
      </c>
      <c r="C81" s="745">
        <f>+C16</f>
        <v>35099067</v>
      </c>
      <c r="D81" s="745">
        <f>+D16</f>
        <v>26014594</v>
      </c>
      <c r="E81" s="745">
        <f>+E16</f>
        <v>25777789</v>
      </c>
    </row>
    <row r="82" spans="1:5">
      <c r="A82" s="794"/>
      <c r="B82" s="795"/>
      <c r="C82" s="745" t="s">
        <v>244</v>
      </c>
      <c r="D82" s="745" t="s">
        <v>244</v>
      </c>
      <c r="E82" s="745" t="s">
        <v>244</v>
      </c>
    </row>
    <row r="83" spans="1:5">
      <c r="A83" s="794"/>
      <c r="B83" s="795" t="s">
        <v>852</v>
      </c>
      <c r="C83" s="746"/>
      <c r="D83" s="752">
        <f>+D20</f>
        <v>0</v>
      </c>
      <c r="E83" s="752">
        <f>+E20</f>
        <v>0</v>
      </c>
    </row>
    <row r="84" spans="1:5">
      <c r="A84" s="794"/>
      <c r="B84" s="795"/>
      <c r="C84" s="745"/>
      <c r="D84" s="745"/>
      <c r="E84" s="745"/>
    </row>
    <row r="85" spans="1:5" ht="19.5">
      <c r="A85" s="1436"/>
      <c r="B85" s="623" t="s">
        <v>875</v>
      </c>
      <c r="C85" s="747">
        <f>+C75+C77-C81+C83</f>
        <v>0</v>
      </c>
      <c r="D85" s="747">
        <f>+D75+D77-D81+D83</f>
        <v>-287394</v>
      </c>
      <c r="E85" s="747">
        <f>+E75+E77-E81+E83</f>
        <v>-50589</v>
      </c>
    </row>
    <row r="86" spans="1:5">
      <c r="A86" s="1436"/>
      <c r="B86" s="635"/>
      <c r="C86" s="748"/>
      <c r="D86" s="748"/>
      <c r="E86" s="748"/>
    </row>
    <row r="87" spans="1:5" ht="19.5">
      <c r="A87" s="1436"/>
      <c r="B87" s="623" t="s">
        <v>876</v>
      </c>
      <c r="C87" s="749">
        <f>+C85-C77</f>
        <v>0</v>
      </c>
      <c r="D87" s="749">
        <f>+D85-D77</f>
        <v>-287394</v>
      </c>
      <c r="E87" s="749">
        <f>+E85-E77</f>
        <v>-50589</v>
      </c>
    </row>
    <row r="88" spans="1:5" ht="15.75" thickBot="1">
      <c r="A88" s="1437"/>
      <c r="B88" s="636"/>
      <c r="C88" s="636"/>
      <c r="D88" s="636"/>
      <c r="E88" s="636"/>
    </row>
  </sheetData>
  <sheetProtection formatColumns="0" formatRows="0" insertHyperlinks="0"/>
  <mergeCells count="41">
    <mergeCell ref="A42:A43"/>
    <mergeCell ref="A44:A46"/>
    <mergeCell ref="A1:E1"/>
    <mergeCell ref="A38:B39"/>
    <mergeCell ref="C38:C39"/>
    <mergeCell ref="D38:D39"/>
    <mergeCell ref="A31:A33"/>
    <mergeCell ref="A4:E4"/>
    <mergeCell ref="A22:A25"/>
    <mergeCell ref="A28:E28"/>
    <mergeCell ref="A29:B29"/>
    <mergeCell ref="A6:B7"/>
    <mergeCell ref="D6:D7"/>
    <mergeCell ref="A3:E3"/>
    <mergeCell ref="A2:E2"/>
    <mergeCell ref="A48:A49"/>
    <mergeCell ref="B48:B49"/>
    <mergeCell ref="C48:C49"/>
    <mergeCell ref="D48:D49"/>
    <mergeCell ref="E48:E49"/>
    <mergeCell ref="A54:B55"/>
    <mergeCell ref="D54:D55"/>
    <mergeCell ref="A56:B56"/>
    <mergeCell ref="A57:A58"/>
    <mergeCell ref="B57:B58"/>
    <mergeCell ref="C57:C58"/>
    <mergeCell ref="D57:D58"/>
    <mergeCell ref="A67:A70"/>
    <mergeCell ref="A72:B73"/>
    <mergeCell ref="C72:C73"/>
    <mergeCell ref="D72:D73"/>
    <mergeCell ref="E57:E58"/>
    <mergeCell ref="A59:A62"/>
    <mergeCell ref="A85:A88"/>
    <mergeCell ref="E75:E76"/>
    <mergeCell ref="A77:A80"/>
    <mergeCell ref="A74:B74"/>
    <mergeCell ref="A75:A76"/>
    <mergeCell ref="B75:B76"/>
    <mergeCell ref="C75:C76"/>
    <mergeCell ref="D75:D76"/>
  </mergeCells>
  <printOptions horizontalCentered="1"/>
  <pageMargins left="0.23622047244094491" right="0.23622047244094491" top="0.43307086614173229" bottom="0.43307086614173229" header="0.31496062992125984" footer="0.31496062992125984"/>
  <pageSetup scale="97" orientation="portrait" r:id="rId1"/>
  <rowBreaks count="1" manualBreakCount="1">
    <brk id="51" max="4"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22"/>
  <dimension ref="A1:D30"/>
  <sheetViews>
    <sheetView view="pageBreakPreview" topLeftCell="A4" zoomScale="90" zoomScaleSheetLayoutView="90" workbookViewId="0">
      <selection activeCell="B8" sqref="B8:D14"/>
    </sheetView>
  </sheetViews>
  <sheetFormatPr baseColWidth="10" defaultColWidth="11.28515625" defaultRowHeight="16.5"/>
  <cols>
    <col min="1" max="1" width="2.85546875" style="7" customWidth="1"/>
    <col min="2" max="2" width="40.28515625" style="3" customWidth="1"/>
    <col min="3" max="3" width="31.7109375" style="3" customWidth="1"/>
    <col min="4" max="4" width="23" style="3" customWidth="1"/>
    <col min="5" max="16384" width="11.28515625" style="3"/>
  </cols>
  <sheetData>
    <row r="1" spans="1:4">
      <c r="A1" s="1463" t="str">
        <f>'CPCA-I-01'!A1:G1</f>
        <v>Universidad Tecnológica de Guaymas</v>
      </c>
      <c r="B1" s="1463"/>
      <c r="C1" s="1463"/>
      <c r="D1" s="1463"/>
    </row>
    <row r="2" spans="1:4">
      <c r="A2" s="1464" t="s">
        <v>20</v>
      </c>
      <c r="B2" s="1464"/>
      <c r="C2" s="1464"/>
      <c r="D2" s="1464"/>
    </row>
    <row r="3" spans="1:4">
      <c r="A3" s="1464" t="str">
        <f>'CPCA-I-03'!A3:D3</f>
        <v>Del 01 de enero al 31 de diciembre de 2021</v>
      </c>
      <c r="B3" s="1464"/>
      <c r="C3" s="1464"/>
      <c r="D3" s="1464"/>
    </row>
    <row r="4" spans="1:4">
      <c r="A4" s="39"/>
      <c r="B4" s="1464" t="s">
        <v>877</v>
      </c>
      <c r="C4" s="1464"/>
      <c r="D4" s="48"/>
    </row>
    <row r="5" spans="1:4" ht="6.75" customHeight="1" thickBot="1"/>
    <row r="6" spans="1:4" s="33" customFormat="1" ht="30" customHeight="1">
      <c r="A6" s="1467" t="s">
        <v>878</v>
      </c>
      <c r="B6" s="1468"/>
      <c r="C6" s="1465" t="s">
        <v>879</v>
      </c>
      <c r="D6" s="1466"/>
    </row>
    <row r="7" spans="1:4" s="33" customFormat="1" ht="32.25" customHeight="1" thickBot="1">
      <c r="A7" s="1469"/>
      <c r="B7" s="1470"/>
      <c r="C7" s="40" t="s">
        <v>880</v>
      </c>
      <c r="D7" s="41" t="s">
        <v>881</v>
      </c>
    </row>
    <row r="8" spans="1:4" s="33" customFormat="1" ht="31.5" customHeight="1">
      <c r="A8" s="36">
        <v>1</v>
      </c>
      <c r="B8" s="45" t="s">
        <v>2300</v>
      </c>
      <c r="C8" s="37" t="s">
        <v>2301</v>
      </c>
      <c r="D8" s="38" t="s">
        <v>2302</v>
      </c>
    </row>
    <row r="9" spans="1:4" s="33" customFormat="1" ht="31.5" customHeight="1">
      <c r="A9" s="36">
        <v>2</v>
      </c>
      <c r="B9" s="45" t="s">
        <v>2303</v>
      </c>
      <c r="C9" s="37" t="s">
        <v>2301</v>
      </c>
      <c r="D9" s="38" t="s">
        <v>2304</v>
      </c>
    </row>
    <row r="10" spans="1:4" s="33" customFormat="1" ht="31.5" customHeight="1">
      <c r="A10" s="36">
        <v>3</v>
      </c>
      <c r="B10" s="45" t="s">
        <v>2305</v>
      </c>
      <c r="C10" s="37" t="s">
        <v>2306</v>
      </c>
      <c r="D10" s="38" t="s">
        <v>2307</v>
      </c>
    </row>
    <row r="11" spans="1:4" s="33" customFormat="1" ht="31.5" customHeight="1">
      <c r="A11" s="36">
        <v>4</v>
      </c>
      <c r="B11" s="45" t="s">
        <v>2308</v>
      </c>
      <c r="C11" s="37" t="s">
        <v>2309</v>
      </c>
      <c r="D11" s="38" t="s">
        <v>2310</v>
      </c>
    </row>
    <row r="12" spans="1:4" s="33" customFormat="1" ht="31.5" customHeight="1">
      <c r="A12" s="36">
        <v>5</v>
      </c>
      <c r="B12" s="45" t="s">
        <v>2311</v>
      </c>
      <c r="C12" s="37" t="s">
        <v>2309</v>
      </c>
      <c r="D12" s="38" t="s">
        <v>2312</v>
      </c>
    </row>
    <row r="13" spans="1:4" s="33" customFormat="1" ht="31.5" customHeight="1">
      <c r="A13" s="36">
        <v>6</v>
      </c>
      <c r="B13" s="45" t="s">
        <v>2313</v>
      </c>
      <c r="C13" s="37" t="s">
        <v>2309</v>
      </c>
      <c r="D13" s="38" t="s">
        <v>2314</v>
      </c>
    </row>
    <row r="14" spans="1:4" s="33" customFormat="1" ht="31.5" customHeight="1">
      <c r="A14" s="36">
        <v>7</v>
      </c>
      <c r="B14" s="45" t="s">
        <v>2315</v>
      </c>
      <c r="C14" s="37" t="s">
        <v>2316</v>
      </c>
      <c r="D14" s="38" t="s">
        <v>2317</v>
      </c>
    </row>
    <row r="15" spans="1:4" s="33" customFormat="1" ht="31.5" customHeight="1">
      <c r="A15" s="36">
        <v>8</v>
      </c>
      <c r="B15" s="45"/>
      <c r="C15" s="37"/>
      <c r="D15" s="38"/>
    </row>
    <row r="16" spans="1:4" s="33" customFormat="1" ht="31.5" customHeight="1">
      <c r="A16" s="36">
        <v>9</v>
      </c>
      <c r="B16" s="45"/>
      <c r="C16" s="37"/>
      <c r="D16" s="38"/>
    </row>
    <row r="17" spans="1:4" s="33" customFormat="1" ht="31.5" customHeight="1">
      <c r="A17" s="36"/>
      <c r="B17" s="45"/>
      <c r="C17" s="37"/>
      <c r="D17" s="38"/>
    </row>
    <row r="18" spans="1:4" s="33" customFormat="1" ht="31.5" customHeight="1">
      <c r="A18" s="36"/>
      <c r="B18" s="45"/>
      <c r="C18" s="37"/>
      <c r="D18" s="38"/>
    </row>
    <row r="19" spans="1:4" s="33" customFormat="1" ht="31.5" customHeight="1">
      <c r="A19" s="36"/>
      <c r="B19" s="45"/>
      <c r="C19" s="37"/>
      <c r="D19" s="38"/>
    </row>
    <row r="20" spans="1:4" s="33" customFormat="1" ht="31.5" customHeight="1">
      <c r="A20" s="36"/>
      <c r="B20" s="45"/>
      <c r="C20" s="37"/>
      <c r="D20" s="38"/>
    </row>
    <row r="21" spans="1:4" s="33" customFormat="1" ht="31.5" customHeight="1">
      <c r="A21" s="36"/>
      <c r="B21" s="45"/>
      <c r="C21" s="37"/>
      <c r="D21" s="38"/>
    </row>
    <row r="22" spans="1:4" s="33" customFormat="1" ht="31.5" customHeight="1">
      <c r="A22" s="36"/>
      <c r="B22" s="45"/>
      <c r="C22" s="37"/>
      <c r="D22" s="38"/>
    </row>
    <row r="23" spans="1:4" s="33" customFormat="1" ht="31.5" customHeight="1">
      <c r="A23" s="36">
        <v>10</v>
      </c>
      <c r="B23" s="45"/>
      <c r="C23" s="37"/>
      <c r="D23" s="38"/>
    </row>
    <row r="24" spans="1:4" s="33" customFormat="1" ht="31.5" customHeight="1">
      <c r="A24" s="1459"/>
      <c r="B24" s="1460"/>
      <c r="C24" s="1461"/>
      <c r="D24" s="1462"/>
    </row>
    <row r="25" spans="1:4">
      <c r="A25" s="437" t="s">
        <v>81</v>
      </c>
      <c r="B25" s="46"/>
    </row>
    <row r="26" spans="1:4">
      <c r="A26" s="437"/>
      <c r="B26" s="46"/>
    </row>
    <row r="27" spans="1:4">
      <c r="A27" s="437"/>
      <c r="B27" s="46"/>
    </row>
    <row r="28" spans="1:4">
      <c r="A28" s="437"/>
      <c r="B28" s="46"/>
    </row>
    <row r="29" spans="1:4">
      <c r="A29" s="3"/>
    </row>
    <row r="30" spans="1:4" ht="18.75">
      <c r="B30" s="390" t="s">
        <v>882</v>
      </c>
    </row>
  </sheetData>
  <mergeCells count="7">
    <mergeCell ref="A24:D24"/>
    <mergeCell ref="A1:D1"/>
    <mergeCell ref="A3:D3"/>
    <mergeCell ref="C6:D6"/>
    <mergeCell ref="A2:D2"/>
    <mergeCell ref="A6:B7"/>
    <mergeCell ref="B4:C4"/>
  </mergeCells>
  <printOptions horizontalCentered="1"/>
  <pageMargins left="0.39370078740157483" right="0.39370078740157483" top="0.74803149606299213" bottom="0.74803149606299213" header="0.31496062992125984" footer="0.31496062992125984"/>
  <pageSetup scale="92"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23"/>
  <dimension ref="A1:XFC561"/>
  <sheetViews>
    <sheetView view="pageBreakPreview" zoomScaleSheetLayoutView="100" workbookViewId="0">
      <selection activeCell="D554" sqref="D554"/>
    </sheetView>
  </sheetViews>
  <sheetFormatPr baseColWidth="10" defaultColWidth="11.28515625" defaultRowHeight="16.5"/>
  <cols>
    <col min="1" max="1" width="3.5703125" style="7" bestFit="1" customWidth="1"/>
    <col min="2" max="2" width="37" style="3" customWidth="1"/>
    <col min="3" max="3" width="36.28515625" style="3" customWidth="1"/>
    <col min="4" max="4" width="21.28515625" style="3" customWidth="1"/>
    <col min="5" max="16384" width="11.28515625" style="3"/>
  </cols>
  <sheetData>
    <row r="1" spans="1:4">
      <c r="A1" s="1463" t="str">
        <f>'CPCA-I-01'!A1:G1</f>
        <v>Universidad Tecnológica de Guaymas</v>
      </c>
      <c r="B1" s="1463"/>
      <c r="C1" s="1463"/>
      <c r="D1" s="1463"/>
    </row>
    <row r="2" spans="1:4">
      <c r="A2" s="1464" t="s">
        <v>883</v>
      </c>
      <c r="B2" s="1464"/>
      <c r="C2" s="1464"/>
      <c r="D2" s="1464"/>
    </row>
    <row r="3" spans="1:4">
      <c r="A3" s="1464" t="str">
        <f>'CPCA-I-01'!A3:G3</f>
        <v>Al 31 de diciembre de 2021</v>
      </c>
      <c r="B3" s="1464"/>
      <c r="C3" s="1464"/>
      <c r="D3" s="1464"/>
    </row>
    <row r="4" spans="1:4">
      <c r="A4" s="39"/>
      <c r="B4" s="1464" t="s">
        <v>884</v>
      </c>
      <c r="C4" s="1464"/>
      <c r="D4" s="48"/>
    </row>
    <row r="5" spans="1:4" ht="6.75" customHeight="1"/>
    <row r="6" spans="1:4" s="33" customFormat="1" ht="11.25" customHeight="1">
      <c r="A6" s="1472" t="s">
        <v>885</v>
      </c>
      <c r="B6" s="1472"/>
      <c r="C6" s="1472" t="s">
        <v>886</v>
      </c>
      <c r="D6" s="1472" t="s">
        <v>887</v>
      </c>
    </row>
    <row r="7" spans="1:4" s="33" customFormat="1" ht="11.25" customHeight="1">
      <c r="A7" s="1472"/>
      <c r="B7" s="1472"/>
      <c r="C7" s="1472"/>
      <c r="D7" s="1472"/>
    </row>
    <row r="8" spans="1:4" s="33" customFormat="1" ht="24" customHeight="1">
      <c r="A8" s="826"/>
      <c r="B8" s="827" t="s">
        <v>888</v>
      </c>
      <c r="C8" s="826"/>
      <c r="D8" s="826"/>
    </row>
    <row r="9" spans="1:4" s="33" customFormat="1" ht="24" customHeight="1">
      <c r="A9" s="826">
        <v>1</v>
      </c>
      <c r="B9" s="1098" t="s">
        <v>2318</v>
      </c>
      <c r="C9" s="1099" t="s">
        <v>2319</v>
      </c>
      <c r="D9" s="1100">
        <v>4300</v>
      </c>
    </row>
    <row r="10" spans="1:4" s="33" customFormat="1" ht="24" customHeight="1">
      <c r="A10" s="826">
        <v>2</v>
      </c>
      <c r="B10" s="1098" t="s">
        <v>2320</v>
      </c>
      <c r="C10" s="1099" t="s">
        <v>2321</v>
      </c>
      <c r="D10" s="1100">
        <v>11000</v>
      </c>
    </row>
    <row r="11" spans="1:4" s="33" customFormat="1" ht="24" customHeight="1">
      <c r="A11" s="826">
        <v>3</v>
      </c>
      <c r="B11" s="1098" t="s">
        <v>2322</v>
      </c>
      <c r="C11" s="1099" t="s">
        <v>2323</v>
      </c>
      <c r="D11" s="1100">
        <v>545</v>
      </c>
    </row>
    <row r="12" spans="1:4" s="33" customFormat="1" ht="24" customHeight="1">
      <c r="A12" s="826">
        <v>4</v>
      </c>
      <c r="B12" s="1098" t="s">
        <v>2324</v>
      </c>
      <c r="C12" s="1099" t="s">
        <v>2325</v>
      </c>
      <c r="D12" s="1100">
        <v>4637.68</v>
      </c>
    </row>
    <row r="13" spans="1:4" s="33" customFormat="1" ht="24" customHeight="1">
      <c r="A13" s="826">
        <v>5</v>
      </c>
      <c r="B13" s="1098" t="s">
        <v>2326</v>
      </c>
      <c r="C13" s="1099" t="s">
        <v>2327</v>
      </c>
      <c r="D13" s="1100">
        <v>2782.84</v>
      </c>
    </row>
    <row r="14" spans="1:4" s="33" customFormat="1" ht="24" customHeight="1">
      <c r="A14" s="826">
        <v>6</v>
      </c>
      <c r="B14" s="1098" t="s">
        <v>2328</v>
      </c>
      <c r="C14" s="1099" t="s">
        <v>2329</v>
      </c>
      <c r="D14" s="1100">
        <v>1439.1</v>
      </c>
    </row>
    <row r="15" spans="1:4" s="33" customFormat="1" ht="24" customHeight="1">
      <c r="A15" s="826">
        <v>7</v>
      </c>
      <c r="B15" s="1098" t="s">
        <v>2330</v>
      </c>
      <c r="C15" s="1099" t="s">
        <v>2331</v>
      </c>
      <c r="D15" s="1100">
        <v>615.5</v>
      </c>
    </row>
    <row r="16" spans="1:4" s="33" customFormat="1" ht="24" customHeight="1">
      <c r="A16" s="826">
        <v>8</v>
      </c>
      <c r="B16" s="1098" t="s">
        <v>2332</v>
      </c>
      <c r="C16" s="1099" t="s">
        <v>2333</v>
      </c>
      <c r="D16" s="1100">
        <v>30120</v>
      </c>
    </row>
    <row r="17" spans="1:4" s="33" customFormat="1" ht="24" customHeight="1">
      <c r="A17" s="826">
        <v>9</v>
      </c>
      <c r="B17" s="1098" t="s">
        <v>2334</v>
      </c>
      <c r="C17" s="1099" t="s">
        <v>2335</v>
      </c>
      <c r="D17" s="1100">
        <v>5211.07</v>
      </c>
    </row>
    <row r="18" spans="1:4" s="33" customFormat="1" ht="24" customHeight="1">
      <c r="A18" s="826">
        <v>10</v>
      </c>
      <c r="B18" s="1098" t="s">
        <v>2336</v>
      </c>
      <c r="C18" s="1099" t="s">
        <v>2337</v>
      </c>
      <c r="D18" s="1100">
        <v>30121.5</v>
      </c>
    </row>
    <row r="19" spans="1:4" s="33" customFormat="1" ht="24" customHeight="1">
      <c r="A19" s="826">
        <v>11</v>
      </c>
      <c r="B19" s="1098" t="s">
        <v>2338</v>
      </c>
      <c r="C19" s="1099" t="s">
        <v>2339</v>
      </c>
      <c r="D19" s="1100">
        <v>36009.879999999997</v>
      </c>
    </row>
    <row r="20" spans="1:4" s="33" customFormat="1" ht="24" customHeight="1">
      <c r="A20" s="826">
        <v>12</v>
      </c>
      <c r="B20" s="1098" t="s">
        <v>2340</v>
      </c>
      <c r="C20" s="1099" t="s">
        <v>2341</v>
      </c>
      <c r="D20" s="1100">
        <v>9612.92</v>
      </c>
    </row>
    <row r="21" spans="1:4" s="33" customFormat="1" ht="24" customHeight="1">
      <c r="A21" s="826">
        <v>13</v>
      </c>
      <c r="B21" s="1098" t="s">
        <v>2342</v>
      </c>
      <c r="C21" s="1099" t="s">
        <v>2343</v>
      </c>
      <c r="D21" s="1100">
        <v>7419.36</v>
      </c>
    </row>
    <row r="22" spans="1:4" s="33" customFormat="1" ht="24" customHeight="1">
      <c r="A22" s="826">
        <v>14</v>
      </c>
      <c r="B22" s="1098" t="s">
        <v>2344</v>
      </c>
      <c r="C22" s="1099" t="s">
        <v>2345</v>
      </c>
      <c r="D22" s="1100">
        <v>5792</v>
      </c>
    </row>
    <row r="23" spans="1:4" s="33" customFormat="1" ht="24" customHeight="1">
      <c r="A23" s="826">
        <v>15</v>
      </c>
      <c r="B23" s="1098" t="s">
        <v>2346</v>
      </c>
      <c r="C23" s="1099" t="s">
        <v>2347</v>
      </c>
      <c r="D23" s="1100">
        <v>43611.360000000001</v>
      </c>
    </row>
    <row r="24" spans="1:4" s="33" customFormat="1" ht="24" customHeight="1">
      <c r="A24" s="826">
        <v>16</v>
      </c>
      <c r="B24" s="1098" t="s">
        <v>2348</v>
      </c>
      <c r="C24" s="1099" t="s">
        <v>2349</v>
      </c>
      <c r="D24" s="1100">
        <v>9772.2999999999993</v>
      </c>
    </row>
    <row r="25" spans="1:4" s="33" customFormat="1" ht="24" customHeight="1">
      <c r="A25" s="826">
        <v>17</v>
      </c>
      <c r="B25" s="1098" t="s">
        <v>2350</v>
      </c>
      <c r="C25" s="1099" t="s">
        <v>2331</v>
      </c>
      <c r="D25" s="1100">
        <v>615.51</v>
      </c>
    </row>
    <row r="26" spans="1:4" s="33" customFormat="1" ht="24" customHeight="1">
      <c r="A26" s="826">
        <v>18</v>
      </c>
      <c r="B26" s="1098" t="s">
        <v>2351</v>
      </c>
      <c r="C26" s="1099" t="s">
        <v>2352</v>
      </c>
      <c r="D26" s="1100">
        <v>12829.6</v>
      </c>
    </row>
    <row r="27" spans="1:4" s="33" customFormat="1" ht="24" customHeight="1">
      <c r="A27" s="826">
        <v>19</v>
      </c>
      <c r="B27" s="1098" t="s">
        <v>2353</v>
      </c>
      <c r="C27" s="1099" t="s">
        <v>2354</v>
      </c>
      <c r="D27" s="1100">
        <v>90248</v>
      </c>
    </row>
    <row r="28" spans="1:4" s="33" customFormat="1" ht="24" customHeight="1">
      <c r="A28" s="826">
        <v>20</v>
      </c>
      <c r="B28" s="1098" t="s">
        <v>2355</v>
      </c>
      <c r="C28" s="1099" t="s">
        <v>2356</v>
      </c>
      <c r="D28" s="1100">
        <v>34291.919999999998</v>
      </c>
    </row>
    <row r="29" spans="1:4" s="33" customFormat="1" ht="24" customHeight="1">
      <c r="A29" s="826">
        <v>21</v>
      </c>
      <c r="B29" s="1098" t="s">
        <v>2357</v>
      </c>
      <c r="C29" s="1099" t="s">
        <v>2358</v>
      </c>
      <c r="D29" s="1100">
        <v>12064</v>
      </c>
    </row>
    <row r="30" spans="1:4" s="33" customFormat="1" ht="24" customHeight="1">
      <c r="A30" s="826">
        <v>22</v>
      </c>
      <c r="B30" s="1098" t="s">
        <v>2359</v>
      </c>
      <c r="C30" s="1099" t="s">
        <v>2360</v>
      </c>
      <c r="D30" s="1100">
        <v>11776.32</v>
      </c>
    </row>
    <row r="31" spans="1:4" s="33" customFormat="1" ht="24" customHeight="1">
      <c r="A31" s="826">
        <v>23</v>
      </c>
      <c r="B31" s="1098" t="s">
        <v>2361</v>
      </c>
      <c r="C31" s="1099" t="s">
        <v>2362</v>
      </c>
      <c r="D31" s="1100">
        <v>82517.759999999995</v>
      </c>
    </row>
    <row r="32" spans="1:4" s="33" customFormat="1" ht="24" customHeight="1">
      <c r="A32" s="826">
        <v>24</v>
      </c>
      <c r="B32" s="1098" t="s">
        <v>2363</v>
      </c>
      <c r="C32" s="1099" t="s">
        <v>2364</v>
      </c>
      <c r="D32" s="1100">
        <v>31487.040000000001</v>
      </c>
    </row>
    <row r="33" spans="1:4" s="33" customFormat="1" ht="24" customHeight="1">
      <c r="A33" s="826">
        <v>25</v>
      </c>
      <c r="B33" s="1098" t="s">
        <v>2365</v>
      </c>
      <c r="C33" s="1099" t="s">
        <v>2366</v>
      </c>
      <c r="D33" s="1100">
        <v>44903.6</v>
      </c>
    </row>
    <row r="34" spans="1:4" s="33" customFormat="1" ht="24" customHeight="1">
      <c r="A34" s="826">
        <v>26</v>
      </c>
      <c r="B34" s="1098" t="s">
        <v>2367</v>
      </c>
      <c r="C34" s="1099" t="s">
        <v>2368</v>
      </c>
      <c r="D34" s="1100">
        <v>20880</v>
      </c>
    </row>
    <row r="35" spans="1:4" s="33" customFormat="1" ht="24" customHeight="1">
      <c r="A35" s="826">
        <v>27</v>
      </c>
      <c r="B35" s="1098" t="s">
        <v>2369</v>
      </c>
      <c r="C35" s="1099" t="s">
        <v>2370</v>
      </c>
      <c r="D35" s="1100">
        <v>56273.919999999998</v>
      </c>
    </row>
    <row r="36" spans="1:4" s="33" customFormat="1" ht="24" customHeight="1">
      <c r="A36" s="826">
        <v>28</v>
      </c>
      <c r="B36" s="1098" t="s">
        <v>2371</v>
      </c>
      <c r="C36" s="1099" t="s">
        <v>2372</v>
      </c>
      <c r="D36" s="1100">
        <v>232000</v>
      </c>
    </row>
    <row r="37" spans="1:4" s="33" customFormat="1" ht="24" customHeight="1">
      <c r="A37" s="826">
        <v>29</v>
      </c>
      <c r="B37" s="1098" t="s">
        <v>2373</v>
      </c>
      <c r="C37" s="1099" t="s">
        <v>2374</v>
      </c>
      <c r="D37" s="1100">
        <v>50924</v>
      </c>
    </row>
    <row r="38" spans="1:4" s="33" customFormat="1" ht="24" customHeight="1">
      <c r="A38" s="826">
        <v>30</v>
      </c>
      <c r="B38" s="1098" t="s">
        <v>2375</v>
      </c>
      <c r="C38" s="1099" t="s">
        <v>2376</v>
      </c>
      <c r="D38" s="1100">
        <v>59665.760000000002</v>
      </c>
    </row>
    <row r="39" spans="1:4" s="33" customFormat="1" ht="24" customHeight="1">
      <c r="A39" s="826">
        <v>31</v>
      </c>
      <c r="B39" s="1098" t="s">
        <v>2377</v>
      </c>
      <c r="C39" s="1099" t="s">
        <v>2378</v>
      </c>
      <c r="D39" s="1100">
        <v>232839.84</v>
      </c>
    </row>
    <row r="40" spans="1:4" s="33" customFormat="1" ht="24" customHeight="1">
      <c r="A40" s="826">
        <v>32</v>
      </c>
      <c r="B40" s="1098" t="s">
        <v>2379</v>
      </c>
      <c r="C40" s="1099" t="s">
        <v>2380</v>
      </c>
      <c r="D40" s="1100">
        <v>20880</v>
      </c>
    </row>
    <row r="41" spans="1:4" s="33" customFormat="1" ht="24" customHeight="1">
      <c r="A41" s="826">
        <v>33</v>
      </c>
      <c r="B41" s="1098" t="s">
        <v>2381</v>
      </c>
      <c r="C41" s="1099" t="s">
        <v>2358</v>
      </c>
      <c r="D41" s="1100">
        <v>12064</v>
      </c>
    </row>
    <row r="42" spans="1:4" s="33" customFormat="1" ht="24" customHeight="1">
      <c r="A42" s="826">
        <v>34</v>
      </c>
      <c r="B42" s="1098" t="s">
        <v>2382</v>
      </c>
      <c r="C42" s="1099" t="s">
        <v>2383</v>
      </c>
      <c r="D42" s="1100">
        <v>66073.600000000006</v>
      </c>
    </row>
    <row r="43" spans="1:4" s="33" customFormat="1" ht="24" customHeight="1">
      <c r="A43" s="826">
        <v>35</v>
      </c>
      <c r="B43" s="1098" t="s">
        <v>2384</v>
      </c>
      <c r="C43" s="1099" t="s">
        <v>2385</v>
      </c>
      <c r="D43" s="1100">
        <v>235897.60000000001</v>
      </c>
    </row>
    <row r="44" spans="1:4" s="33" customFormat="1" ht="24" customHeight="1">
      <c r="A44" s="826">
        <v>36</v>
      </c>
      <c r="B44" s="1098" t="s">
        <v>2386</v>
      </c>
      <c r="C44" s="1099" t="s">
        <v>2387</v>
      </c>
      <c r="D44" s="1100">
        <v>97157.64</v>
      </c>
    </row>
    <row r="45" spans="1:4" s="33" customFormat="1" ht="24" customHeight="1">
      <c r="A45" s="826">
        <v>37</v>
      </c>
      <c r="B45" s="1098" t="s">
        <v>2388</v>
      </c>
      <c r="C45" s="1099" t="s">
        <v>2389</v>
      </c>
      <c r="D45" s="1100">
        <v>32074</v>
      </c>
    </row>
    <row r="46" spans="1:4" s="33" customFormat="1" ht="24" customHeight="1">
      <c r="A46" s="826">
        <v>38</v>
      </c>
      <c r="B46" s="1098" t="s">
        <v>2390</v>
      </c>
      <c r="C46" s="1099" t="s">
        <v>2391</v>
      </c>
      <c r="D46" s="1100">
        <v>175350.24</v>
      </c>
    </row>
    <row r="47" spans="1:4" s="33" customFormat="1" ht="24" customHeight="1">
      <c r="A47" s="826">
        <v>39</v>
      </c>
      <c r="B47" s="1098" t="s">
        <v>2392</v>
      </c>
      <c r="C47" s="1099" t="s">
        <v>2393</v>
      </c>
      <c r="D47" s="1100">
        <v>16240</v>
      </c>
    </row>
    <row r="48" spans="1:4" s="33" customFormat="1" ht="24" customHeight="1">
      <c r="A48" s="826">
        <v>40</v>
      </c>
      <c r="B48" s="1098" t="s">
        <v>2394</v>
      </c>
      <c r="C48" s="1099" t="s">
        <v>2395</v>
      </c>
      <c r="D48" s="1100">
        <v>92800</v>
      </c>
    </row>
    <row r="49" spans="1:4" s="33" customFormat="1" ht="24" customHeight="1">
      <c r="A49" s="826">
        <v>41</v>
      </c>
      <c r="B49" s="1098" t="s">
        <v>2396</v>
      </c>
      <c r="C49" s="1099" t="s">
        <v>2397</v>
      </c>
      <c r="D49" s="1100">
        <v>9744</v>
      </c>
    </row>
    <row r="50" spans="1:4" s="33" customFormat="1" ht="24" customHeight="1">
      <c r="A50" s="826">
        <v>42</v>
      </c>
      <c r="B50" s="1098" t="s">
        <v>2398</v>
      </c>
      <c r="C50" s="1099" t="s">
        <v>2399</v>
      </c>
      <c r="D50" s="1100">
        <v>4408</v>
      </c>
    </row>
    <row r="51" spans="1:4" s="33" customFormat="1" ht="24" customHeight="1">
      <c r="A51" s="826">
        <v>43</v>
      </c>
      <c r="B51" s="1098" t="s">
        <v>2400</v>
      </c>
      <c r="C51" s="1099" t="s">
        <v>2401</v>
      </c>
      <c r="D51" s="1100">
        <v>44544</v>
      </c>
    </row>
    <row r="52" spans="1:4" s="33" customFormat="1" ht="24" customHeight="1">
      <c r="A52" s="826">
        <v>44</v>
      </c>
      <c r="B52" s="1098" t="s">
        <v>2402</v>
      </c>
      <c r="C52" s="1099" t="s">
        <v>2403</v>
      </c>
      <c r="D52" s="1100">
        <v>110316</v>
      </c>
    </row>
    <row r="53" spans="1:4" s="33" customFormat="1" ht="24" customHeight="1">
      <c r="A53" s="826">
        <v>45</v>
      </c>
      <c r="B53" s="1098" t="s">
        <v>2404</v>
      </c>
      <c r="C53" s="1099" t="s">
        <v>2405</v>
      </c>
      <c r="D53" s="1100">
        <v>63336</v>
      </c>
    </row>
    <row r="54" spans="1:4" s="33" customFormat="1" ht="24" customHeight="1">
      <c r="A54" s="826">
        <v>46</v>
      </c>
      <c r="B54" s="1098" t="s">
        <v>2406</v>
      </c>
      <c r="C54" s="1099" t="s">
        <v>2407</v>
      </c>
      <c r="D54" s="1100">
        <v>2017.35</v>
      </c>
    </row>
    <row r="55" spans="1:4" s="33" customFormat="1" ht="24" customHeight="1">
      <c r="A55" s="826">
        <v>47</v>
      </c>
      <c r="B55" s="1098" t="s">
        <v>2408</v>
      </c>
      <c r="C55" s="1099" t="s">
        <v>2409</v>
      </c>
      <c r="D55" s="1100">
        <v>7919</v>
      </c>
    </row>
    <row r="56" spans="1:4" s="33" customFormat="1" ht="24" customHeight="1">
      <c r="A56" s="826">
        <v>48</v>
      </c>
      <c r="B56" s="1098" t="s">
        <v>2410</v>
      </c>
      <c r="C56" s="1099" t="s">
        <v>2409</v>
      </c>
      <c r="D56" s="1100">
        <v>7919</v>
      </c>
    </row>
    <row r="57" spans="1:4" s="33" customFormat="1" ht="24" customHeight="1">
      <c r="A57" s="826">
        <v>49</v>
      </c>
      <c r="B57" s="1098" t="s">
        <v>2411</v>
      </c>
      <c r="C57" s="1099" t="s">
        <v>2409</v>
      </c>
      <c r="D57" s="1100">
        <v>7919.01</v>
      </c>
    </row>
    <row r="58" spans="1:4" s="33" customFormat="1" ht="24" customHeight="1">
      <c r="A58" s="826">
        <v>50</v>
      </c>
      <c r="B58" s="1098" t="s">
        <v>2412</v>
      </c>
      <c r="C58" s="1099" t="s">
        <v>2409</v>
      </c>
      <c r="D58" s="1100">
        <v>7919.01</v>
      </c>
    </row>
    <row r="59" spans="1:4" s="33" customFormat="1" ht="24" customHeight="1">
      <c r="A59" s="826">
        <v>51</v>
      </c>
      <c r="B59" s="1098" t="s">
        <v>2413</v>
      </c>
      <c r="C59" s="1099" t="s">
        <v>2409</v>
      </c>
      <c r="D59" s="1100">
        <v>7919.01</v>
      </c>
    </row>
    <row r="60" spans="1:4" s="33" customFormat="1" ht="24" customHeight="1">
      <c r="A60" s="826">
        <v>52</v>
      </c>
      <c r="B60" s="1098" t="s">
        <v>2414</v>
      </c>
      <c r="C60" s="1099" t="s">
        <v>2409</v>
      </c>
      <c r="D60" s="1100">
        <v>7919.01</v>
      </c>
    </row>
    <row r="61" spans="1:4" s="33" customFormat="1" ht="24" customHeight="1">
      <c r="A61" s="826">
        <v>53</v>
      </c>
      <c r="B61" s="1098" t="s">
        <v>2415</v>
      </c>
      <c r="C61" s="1099" t="s">
        <v>2409</v>
      </c>
      <c r="D61" s="1100">
        <v>7919.01</v>
      </c>
    </row>
    <row r="62" spans="1:4" s="33" customFormat="1" ht="24" customHeight="1">
      <c r="A62" s="826">
        <v>54</v>
      </c>
      <c r="B62" s="1098" t="s">
        <v>2416</v>
      </c>
      <c r="C62" s="1099" t="s">
        <v>2409</v>
      </c>
      <c r="D62" s="1100">
        <v>7740</v>
      </c>
    </row>
    <row r="63" spans="1:4" s="33" customFormat="1" ht="24" customHeight="1">
      <c r="A63" s="826">
        <v>55</v>
      </c>
      <c r="B63" s="1098" t="s">
        <v>2417</v>
      </c>
      <c r="C63" s="1099" t="s">
        <v>2409</v>
      </c>
      <c r="D63" s="1100">
        <v>7740</v>
      </c>
    </row>
    <row r="64" spans="1:4" s="33" customFormat="1" ht="24" customHeight="1">
      <c r="A64" s="826">
        <v>56</v>
      </c>
      <c r="B64" s="1098" t="s">
        <v>2418</v>
      </c>
      <c r="C64" s="1099" t="s">
        <v>2409</v>
      </c>
      <c r="D64" s="1100">
        <v>7740</v>
      </c>
    </row>
    <row r="65" spans="1:4" s="33" customFormat="1" ht="24" customHeight="1">
      <c r="A65" s="826">
        <v>57</v>
      </c>
      <c r="B65" s="1098" t="s">
        <v>2419</v>
      </c>
      <c r="C65" s="1099" t="s">
        <v>2409</v>
      </c>
      <c r="D65" s="1100">
        <v>7740</v>
      </c>
    </row>
    <row r="66" spans="1:4" s="33" customFormat="1" ht="24" customHeight="1">
      <c r="A66" s="826">
        <v>58</v>
      </c>
      <c r="B66" s="1098" t="s">
        <v>2420</v>
      </c>
      <c r="C66" s="1099" t="s">
        <v>2421</v>
      </c>
      <c r="D66" s="1100">
        <v>5800</v>
      </c>
    </row>
    <row r="67" spans="1:4" s="33" customFormat="1" ht="24" customHeight="1">
      <c r="A67" s="826">
        <v>59</v>
      </c>
      <c r="B67" s="1098" t="s">
        <v>2422</v>
      </c>
      <c r="C67" s="1099" t="s">
        <v>2423</v>
      </c>
      <c r="D67" s="1100">
        <v>5800</v>
      </c>
    </row>
    <row r="68" spans="1:4" s="33" customFormat="1" ht="24" customHeight="1">
      <c r="A68" s="826">
        <v>60</v>
      </c>
      <c r="B68" s="1098" t="s">
        <v>2424</v>
      </c>
      <c r="C68" s="1099" t="s">
        <v>2425</v>
      </c>
      <c r="D68" s="1100">
        <v>5800</v>
      </c>
    </row>
    <row r="69" spans="1:4" s="33" customFormat="1" ht="24" customHeight="1">
      <c r="A69" s="826">
        <v>61</v>
      </c>
      <c r="B69" s="1098" t="s">
        <v>2426</v>
      </c>
      <c r="C69" s="1099" t="s">
        <v>2427</v>
      </c>
      <c r="D69" s="1100">
        <v>5800</v>
      </c>
    </row>
    <row r="70" spans="1:4" s="33" customFormat="1" ht="24" customHeight="1">
      <c r="A70" s="826">
        <v>62</v>
      </c>
      <c r="B70" s="1098" t="s">
        <v>2428</v>
      </c>
      <c r="C70" s="1099" t="s">
        <v>2429</v>
      </c>
      <c r="D70" s="1100">
        <v>5800</v>
      </c>
    </row>
    <row r="71" spans="1:4" s="33" customFormat="1" ht="24" customHeight="1">
      <c r="A71" s="826">
        <v>63</v>
      </c>
      <c r="B71" s="1098" t="s">
        <v>2430</v>
      </c>
      <c r="C71" s="1099" t="s">
        <v>2431</v>
      </c>
      <c r="D71" s="1100">
        <v>2388.4299999999998</v>
      </c>
    </row>
    <row r="72" spans="1:4" s="33" customFormat="1" ht="24" customHeight="1">
      <c r="A72" s="826">
        <v>64</v>
      </c>
      <c r="B72" s="1098" t="s">
        <v>2432</v>
      </c>
      <c r="C72" s="1099" t="s">
        <v>2431</v>
      </c>
      <c r="D72" s="1100">
        <v>2388.4299999999998</v>
      </c>
    </row>
    <row r="73" spans="1:4" s="33" customFormat="1" ht="24" customHeight="1">
      <c r="A73" s="826">
        <v>65</v>
      </c>
      <c r="B73" s="1098" t="s">
        <v>2433</v>
      </c>
      <c r="C73" s="1099" t="s">
        <v>2431</v>
      </c>
      <c r="D73" s="1100">
        <v>2388.4299999999998</v>
      </c>
    </row>
    <row r="74" spans="1:4" s="33" customFormat="1" ht="24" customHeight="1">
      <c r="A74" s="826">
        <v>66</v>
      </c>
      <c r="B74" s="1098" t="s">
        <v>2434</v>
      </c>
      <c r="C74" s="1099" t="s">
        <v>2431</v>
      </c>
      <c r="D74" s="1100">
        <v>2388.4299999999998</v>
      </c>
    </row>
    <row r="75" spans="1:4" s="33" customFormat="1" ht="24" customHeight="1">
      <c r="A75" s="826">
        <v>67</v>
      </c>
      <c r="B75" s="1098" t="s">
        <v>2435</v>
      </c>
      <c r="C75" s="1099" t="s">
        <v>2431</v>
      </c>
      <c r="D75" s="1100">
        <v>2388.4299999999998</v>
      </c>
    </row>
    <row r="76" spans="1:4" s="33" customFormat="1" ht="24" customHeight="1">
      <c r="A76" s="826">
        <v>68</v>
      </c>
      <c r="B76" s="1098" t="s">
        <v>2436</v>
      </c>
      <c r="C76" s="1099" t="s">
        <v>2431</v>
      </c>
      <c r="D76" s="1100">
        <v>2388.4299999999998</v>
      </c>
    </row>
    <row r="77" spans="1:4" s="33" customFormat="1" ht="24" customHeight="1">
      <c r="A77" s="826">
        <v>69</v>
      </c>
      <c r="B77" s="1098" t="s">
        <v>2437</v>
      </c>
      <c r="C77" s="1099" t="s">
        <v>2438</v>
      </c>
      <c r="D77" s="1100">
        <v>2388.5100000000002</v>
      </c>
    </row>
    <row r="78" spans="1:4" s="33" customFormat="1" ht="24" customHeight="1">
      <c r="A78" s="826">
        <v>70</v>
      </c>
      <c r="B78" s="1098" t="s">
        <v>2439</v>
      </c>
      <c r="C78" s="1099" t="s">
        <v>2440</v>
      </c>
      <c r="D78" s="1100">
        <v>2388.4299999999998</v>
      </c>
    </row>
    <row r="79" spans="1:4" s="33" customFormat="1" ht="24" customHeight="1">
      <c r="A79" s="826">
        <v>71</v>
      </c>
      <c r="B79" s="1098" t="s">
        <v>2441</v>
      </c>
      <c r="C79" s="1099" t="s">
        <v>2442</v>
      </c>
      <c r="D79" s="1100">
        <v>10811.2</v>
      </c>
    </row>
    <row r="80" spans="1:4" s="33" customFormat="1" ht="24" customHeight="1">
      <c r="A80" s="826">
        <v>72</v>
      </c>
      <c r="B80" s="1098" t="s">
        <v>2443</v>
      </c>
      <c r="C80" s="1099" t="s">
        <v>2444</v>
      </c>
      <c r="D80" s="1100">
        <v>10811.2</v>
      </c>
    </row>
    <row r="81" spans="1:4" s="33" customFormat="1" ht="24" customHeight="1">
      <c r="A81" s="826">
        <v>73</v>
      </c>
      <c r="B81" s="1098" t="s">
        <v>2445</v>
      </c>
      <c r="C81" s="1099" t="s">
        <v>2446</v>
      </c>
      <c r="D81" s="1100">
        <v>10655.18</v>
      </c>
    </row>
    <row r="82" spans="1:4" s="33" customFormat="1" ht="24" customHeight="1">
      <c r="A82" s="826">
        <v>74</v>
      </c>
      <c r="B82" s="1098" t="s">
        <v>2447</v>
      </c>
      <c r="C82" s="1099" t="s">
        <v>2448</v>
      </c>
      <c r="D82" s="1100">
        <v>10655.18</v>
      </c>
    </row>
    <row r="83" spans="1:4" s="33" customFormat="1" ht="24" customHeight="1">
      <c r="A83" s="826">
        <v>75</v>
      </c>
      <c r="B83" s="1098" t="s">
        <v>2449</v>
      </c>
      <c r="C83" s="1099" t="s">
        <v>2450</v>
      </c>
      <c r="D83" s="1100">
        <v>10655.18</v>
      </c>
    </row>
    <row r="84" spans="1:4" s="33" customFormat="1" ht="24" customHeight="1">
      <c r="A84" s="826">
        <v>76</v>
      </c>
      <c r="B84" s="1098" t="s">
        <v>2451</v>
      </c>
      <c r="C84" s="1099" t="s">
        <v>2452</v>
      </c>
      <c r="D84" s="1100">
        <v>10655.18</v>
      </c>
    </row>
    <row r="85" spans="1:4" s="33" customFormat="1" ht="24" customHeight="1">
      <c r="A85" s="826">
        <v>77</v>
      </c>
      <c r="B85" s="1098" t="s">
        <v>2453</v>
      </c>
      <c r="C85" s="1099" t="s">
        <v>2454</v>
      </c>
      <c r="D85" s="1100">
        <v>10655.18</v>
      </c>
    </row>
    <row r="86" spans="1:4" s="33" customFormat="1" ht="24" customHeight="1">
      <c r="A86" s="826">
        <v>78</v>
      </c>
      <c r="B86" s="1098" t="s">
        <v>2455</v>
      </c>
      <c r="C86" s="1099" t="s">
        <v>2456</v>
      </c>
      <c r="D86" s="1100">
        <v>10655.18</v>
      </c>
    </row>
    <row r="87" spans="1:4" s="33" customFormat="1" ht="24" customHeight="1">
      <c r="A87" s="826">
        <v>79</v>
      </c>
      <c r="B87" s="1098" t="s">
        <v>2457</v>
      </c>
      <c r="C87" s="1099" t="s">
        <v>2458</v>
      </c>
      <c r="D87" s="1100">
        <v>10655.18</v>
      </c>
    </row>
    <row r="88" spans="1:4" s="33" customFormat="1" ht="24" customHeight="1">
      <c r="A88" s="826">
        <v>80</v>
      </c>
      <c r="B88" s="1098" t="s">
        <v>2459</v>
      </c>
      <c r="C88" s="1099" t="s">
        <v>2460</v>
      </c>
      <c r="D88" s="1100">
        <v>10655.18</v>
      </c>
    </row>
    <row r="89" spans="1:4" s="33" customFormat="1" ht="24" customHeight="1">
      <c r="A89" s="826">
        <v>81</v>
      </c>
      <c r="B89" s="1098" t="s">
        <v>2461</v>
      </c>
      <c r="C89" s="1099" t="s">
        <v>2462</v>
      </c>
      <c r="D89" s="1100">
        <v>10655.18</v>
      </c>
    </row>
    <row r="90" spans="1:4" s="33" customFormat="1" ht="24" customHeight="1">
      <c r="A90" s="826">
        <v>82</v>
      </c>
      <c r="B90" s="1098" t="s">
        <v>2463</v>
      </c>
      <c r="C90" s="1099" t="s">
        <v>2464</v>
      </c>
      <c r="D90" s="1100">
        <v>10655.18</v>
      </c>
    </row>
    <row r="91" spans="1:4" s="33" customFormat="1" ht="24" customHeight="1">
      <c r="A91" s="826">
        <v>83</v>
      </c>
      <c r="B91" s="1098" t="s">
        <v>2465</v>
      </c>
      <c r="C91" s="1099" t="s">
        <v>2466</v>
      </c>
      <c r="D91" s="1100">
        <v>10655.18</v>
      </c>
    </row>
    <row r="92" spans="1:4" s="33" customFormat="1" ht="24" customHeight="1">
      <c r="A92" s="826">
        <v>84</v>
      </c>
      <c r="B92" s="1098" t="s">
        <v>2467</v>
      </c>
      <c r="C92" s="1099" t="s">
        <v>2468</v>
      </c>
      <c r="D92" s="1100">
        <v>10655.18</v>
      </c>
    </row>
    <row r="93" spans="1:4" s="33" customFormat="1" ht="24" customHeight="1">
      <c r="A93" s="826">
        <v>85</v>
      </c>
      <c r="B93" s="1098" t="s">
        <v>2469</v>
      </c>
      <c r="C93" s="1099" t="s">
        <v>2470</v>
      </c>
      <c r="D93" s="1100">
        <v>10655.18</v>
      </c>
    </row>
    <row r="94" spans="1:4" s="33" customFormat="1" ht="24" customHeight="1">
      <c r="A94" s="826">
        <v>86</v>
      </c>
      <c r="B94" s="1098" t="s">
        <v>2471</v>
      </c>
      <c r="C94" s="1099" t="s">
        <v>2472</v>
      </c>
      <c r="D94" s="1100">
        <v>10655.18</v>
      </c>
    </row>
    <row r="95" spans="1:4" s="33" customFormat="1" ht="24" customHeight="1">
      <c r="A95" s="826">
        <v>87</v>
      </c>
      <c r="B95" s="1098" t="s">
        <v>2473</v>
      </c>
      <c r="C95" s="1099" t="s">
        <v>2474</v>
      </c>
      <c r="D95" s="1100">
        <v>10655.18</v>
      </c>
    </row>
    <row r="96" spans="1:4" s="33" customFormat="1" ht="24" customHeight="1">
      <c r="A96" s="826">
        <v>88</v>
      </c>
      <c r="B96" s="1098" t="s">
        <v>2475</v>
      </c>
      <c r="C96" s="1099" t="s">
        <v>2476</v>
      </c>
      <c r="D96" s="1100">
        <v>5904.86</v>
      </c>
    </row>
    <row r="97" spans="1:4" s="33" customFormat="1" ht="24" customHeight="1">
      <c r="A97" s="826">
        <v>89</v>
      </c>
      <c r="B97" s="1098" t="s">
        <v>2477</v>
      </c>
      <c r="C97" s="1099" t="s">
        <v>2478</v>
      </c>
      <c r="D97" s="1100">
        <v>1997520</v>
      </c>
    </row>
    <row r="98" spans="1:4" s="33" customFormat="1" ht="24" customHeight="1">
      <c r="A98" s="826">
        <v>90</v>
      </c>
      <c r="B98" s="1098" t="s">
        <v>2479</v>
      </c>
      <c r="C98" s="1099" t="s">
        <v>2480</v>
      </c>
      <c r="D98" s="1100">
        <v>15515.53</v>
      </c>
    </row>
    <row r="99" spans="1:4" s="33" customFormat="1" ht="24" customHeight="1">
      <c r="A99" s="826">
        <v>91</v>
      </c>
      <c r="B99" s="1098" t="s">
        <v>2481</v>
      </c>
      <c r="C99" s="1099" t="s">
        <v>2482</v>
      </c>
      <c r="D99" s="1100">
        <v>1999</v>
      </c>
    </row>
    <row r="100" spans="1:4" s="33" customFormat="1" ht="24" customHeight="1">
      <c r="A100" s="826">
        <v>92</v>
      </c>
      <c r="B100" s="1098" t="s">
        <v>2483</v>
      </c>
      <c r="C100" s="1099" t="s">
        <v>2484</v>
      </c>
      <c r="D100" s="1100">
        <v>5499.03</v>
      </c>
    </row>
    <row r="101" spans="1:4" s="33" customFormat="1" ht="24" customHeight="1">
      <c r="A101" s="826">
        <v>93</v>
      </c>
      <c r="B101" s="1098" t="s">
        <v>2485</v>
      </c>
      <c r="C101" s="1099" t="s">
        <v>2486</v>
      </c>
      <c r="D101" s="1100">
        <v>3319</v>
      </c>
    </row>
    <row r="102" spans="1:4" s="33" customFormat="1" ht="24" customHeight="1">
      <c r="A102" s="826">
        <v>94</v>
      </c>
      <c r="B102" s="1098" t="s">
        <v>2487</v>
      </c>
      <c r="C102" s="1099" t="s">
        <v>2488</v>
      </c>
      <c r="D102" s="1100">
        <v>3290</v>
      </c>
    </row>
    <row r="103" spans="1:4" s="33" customFormat="1" ht="24" customHeight="1">
      <c r="A103" s="826">
        <v>95</v>
      </c>
      <c r="B103" s="1098" t="s">
        <v>2489</v>
      </c>
      <c r="C103" s="1099" t="s">
        <v>2490</v>
      </c>
      <c r="D103" s="1100">
        <v>300</v>
      </c>
    </row>
    <row r="104" spans="1:4" s="33" customFormat="1" ht="24" customHeight="1">
      <c r="A104" s="826">
        <v>96</v>
      </c>
      <c r="B104" s="1098" t="s">
        <v>2491</v>
      </c>
      <c r="C104" s="1099" t="s">
        <v>2492</v>
      </c>
      <c r="D104" s="1100">
        <v>12898.3</v>
      </c>
    </row>
    <row r="105" spans="1:4" s="33" customFormat="1" ht="24" customHeight="1">
      <c r="A105" s="826">
        <v>97</v>
      </c>
      <c r="B105" s="1098" t="s">
        <v>2493</v>
      </c>
      <c r="C105" s="1099" t="s">
        <v>2494</v>
      </c>
      <c r="D105" s="1100">
        <v>21544.23</v>
      </c>
    </row>
    <row r="106" spans="1:4" s="33" customFormat="1" ht="24" customHeight="1">
      <c r="A106" s="826">
        <v>98</v>
      </c>
      <c r="B106" s="1098" t="s">
        <v>2495</v>
      </c>
      <c r="C106" s="1099" t="s">
        <v>2496</v>
      </c>
      <c r="D106" s="1100">
        <v>21819.599999999999</v>
      </c>
    </row>
    <row r="107" spans="1:4" s="33" customFormat="1" ht="24" customHeight="1">
      <c r="A107" s="826">
        <v>99</v>
      </c>
      <c r="B107" s="1098" t="s">
        <v>2497</v>
      </c>
      <c r="C107" s="1099" t="s">
        <v>2494</v>
      </c>
      <c r="D107" s="1100">
        <v>5949.83</v>
      </c>
    </row>
    <row r="108" spans="1:4" s="33" customFormat="1" ht="24" customHeight="1">
      <c r="A108" s="826">
        <v>100</v>
      </c>
      <c r="B108" s="1098" t="s">
        <v>2498</v>
      </c>
      <c r="C108" s="1099" t="s">
        <v>2494</v>
      </c>
      <c r="D108" s="1100">
        <v>5949.83</v>
      </c>
    </row>
    <row r="109" spans="1:4" s="33" customFormat="1" ht="24" customHeight="1">
      <c r="A109" s="826">
        <v>101</v>
      </c>
      <c r="B109" s="1098" t="s">
        <v>2499</v>
      </c>
      <c r="C109" s="1099" t="s">
        <v>2500</v>
      </c>
      <c r="D109" s="1100">
        <v>3193.96</v>
      </c>
    </row>
    <row r="110" spans="1:4" s="33" customFormat="1" ht="24" customHeight="1">
      <c r="A110" s="826">
        <v>102</v>
      </c>
      <c r="B110" s="1098" t="s">
        <v>2501</v>
      </c>
      <c r="C110" s="1099" t="s">
        <v>2494</v>
      </c>
      <c r="D110" s="1100">
        <v>5949.83</v>
      </c>
    </row>
    <row r="111" spans="1:4" s="33" customFormat="1" ht="24" customHeight="1">
      <c r="A111" s="826">
        <v>103</v>
      </c>
      <c r="B111" s="1098" t="s">
        <v>2502</v>
      </c>
      <c r="C111" s="1099" t="s">
        <v>2503</v>
      </c>
      <c r="D111" s="1100">
        <v>46799</v>
      </c>
    </row>
    <row r="112" spans="1:4" s="33" customFormat="1" ht="24" customHeight="1">
      <c r="A112" s="826">
        <v>104</v>
      </c>
      <c r="B112" s="1098" t="s">
        <v>2504</v>
      </c>
      <c r="C112" s="1099" t="s">
        <v>2505</v>
      </c>
      <c r="D112" s="1100">
        <v>7740</v>
      </c>
    </row>
    <row r="113" spans="1:4" s="33" customFormat="1" ht="24" customHeight="1">
      <c r="A113" s="826">
        <v>105</v>
      </c>
      <c r="B113" s="1098" t="s">
        <v>2506</v>
      </c>
      <c r="C113" s="1099" t="s">
        <v>2505</v>
      </c>
      <c r="D113" s="1100">
        <v>7740</v>
      </c>
    </row>
    <row r="114" spans="1:4" s="33" customFormat="1" ht="24" customHeight="1">
      <c r="A114" s="826">
        <v>106</v>
      </c>
      <c r="B114" s="1098" t="s">
        <v>2507</v>
      </c>
      <c r="C114" s="1099" t="s">
        <v>2505</v>
      </c>
      <c r="D114" s="1100">
        <v>7740</v>
      </c>
    </row>
    <row r="115" spans="1:4" s="33" customFormat="1" ht="24" customHeight="1">
      <c r="A115" s="826">
        <v>107</v>
      </c>
      <c r="B115" s="1098" t="s">
        <v>2508</v>
      </c>
      <c r="C115" s="1099" t="s">
        <v>2509</v>
      </c>
      <c r="D115" s="1100">
        <v>126655.76</v>
      </c>
    </row>
    <row r="116" spans="1:4" s="33" customFormat="1" ht="24" customHeight="1">
      <c r="A116" s="826">
        <v>108</v>
      </c>
      <c r="B116" s="1098" t="s">
        <v>2510</v>
      </c>
      <c r="C116" s="1099" t="s">
        <v>2511</v>
      </c>
      <c r="D116" s="1100">
        <v>287854</v>
      </c>
    </row>
    <row r="117" spans="1:4" s="33" customFormat="1" ht="24" customHeight="1">
      <c r="A117" s="826">
        <v>109</v>
      </c>
      <c r="B117" s="1098" t="s">
        <v>2512</v>
      </c>
      <c r="C117" s="1099" t="s">
        <v>2494</v>
      </c>
      <c r="D117" s="1100">
        <v>7099.2</v>
      </c>
    </row>
    <row r="118" spans="1:4" s="33" customFormat="1" ht="24" customHeight="1">
      <c r="A118" s="826">
        <v>110</v>
      </c>
      <c r="B118" s="1098" t="s">
        <v>2513</v>
      </c>
      <c r="C118" s="1099" t="s">
        <v>2494</v>
      </c>
      <c r="D118" s="1100">
        <v>7099.2</v>
      </c>
    </row>
    <row r="119" spans="1:4" s="33" customFormat="1" ht="24" customHeight="1">
      <c r="A119" s="826">
        <v>111</v>
      </c>
      <c r="B119" s="1098" t="s">
        <v>2514</v>
      </c>
      <c r="C119" s="1099" t="s">
        <v>2515</v>
      </c>
      <c r="D119" s="1100">
        <v>981018.56</v>
      </c>
    </row>
    <row r="120" spans="1:4" s="33" customFormat="1" ht="24" customHeight="1">
      <c r="A120" s="826">
        <v>112</v>
      </c>
      <c r="B120" s="1098" t="s">
        <v>2516</v>
      </c>
      <c r="C120" s="1099" t="s">
        <v>2517</v>
      </c>
      <c r="D120" s="1100">
        <v>1198605.96</v>
      </c>
    </row>
    <row r="121" spans="1:4" s="33" customFormat="1" ht="24" customHeight="1">
      <c r="A121" s="826">
        <v>113</v>
      </c>
      <c r="B121" s="1098" t="s">
        <v>2518</v>
      </c>
      <c r="C121" s="1099" t="s">
        <v>2519</v>
      </c>
      <c r="D121" s="1100">
        <v>1089998.6399999999</v>
      </c>
    </row>
    <row r="122" spans="1:4" s="33" customFormat="1" ht="24" customHeight="1">
      <c r="A122" s="826">
        <v>114</v>
      </c>
      <c r="B122" s="1098" t="s">
        <v>2520</v>
      </c>
      <c r="C122" s="1099" t="s">
        <v>2521</v>
      </c>
      <c r="D122" s="1100">
        <v>7433951.9299999997</v>
      </c>
    </row>
    <row r="123" spans="1:4" s="33" customFormat="1" ht="24" customHeight="1">
      <c r="A123" s="826">
        <v>115</v>
      </c>
      <c r="B123" s="1098" t="s">
        <v>2522</v>
      </c>
      <c r="C123" s="1099" t="s">
        <v>2523</v>
      </c>
      <c r="D123" s="1100">
        <v>6522584.0300000003</v>
      </c>
    </row>
    <row r="124" spans="1:4" s="33" customFormat="1" ht="24" customHeight="1">
      <c r="A124" s="826">
        <v>116</v>
      </c>
      <c r="B124" s="1098" t="s">
        <v>2524</v>
      </c>
      <c r="C124" s="1099" t="s">
        <v>2525</v>
      </c>
      <c r="D124" s="1100">
        <v>301600</v>
      </c>
    </row>
    <row r="125" spans="1:4" s="33" customFormat="1" ht="24" customHeight="1">
      <c r="A125" s="826">
        <v>117</v>
      </c>
      <c r="B125" s="1098" t="s">
        <v>2526</v>
      </c>
      <c r="C125" s="1099" t="s">
        <v>2527</v>
      </c>
      <c r="D125" s="1100">
        <v>193652.68</v>
      </c>
    </row>
    <row r="126" spans="1:4" s="33" customFormat="1" ht="24" customHeight="1">
      <c r="A126" s="826">
        <v>118</v>
      </c>
      <c r="B126" s="1098" t="s">
        <v>2528</v>
      </c>
      <c r="C126" s="1099" t="s">
        <v>2529</v>
      </c>
      <c r="D126" s="1100">
        <v>16043071.42</v>
      </c>
    </row>
    <row r="127" spans="1:4" s="33" customFormat="1" ht="24" customHeight="1">
      <c r="A127" s="826">
        <v>119</v>
      </c>
      <c r="B127" s="1098" t="s">
        <v>2530</v>
      </c>
      <c r="C127" s="1099" t="s">
        <v>2531</v>
      </c>
      <c r="D127" s="1100">
        <v>69999.679999999993</v>
      </c>
    </row>
    <row r="128" spans="1:4" s="33" customFormat="1" ht="24" customHeight="1">
      <c r="A128" s="826">
        <v>120</v>
      </c>
      <c r="B128" s="1098" t="s">
        <v>2532</v>
      </c>
      <c r="C128" s="1099" t="s">
        <v>2533</v>
      </c>
      <c r="D128" s="1100">
        <v>24126.84</v>
      </c>
    </row>
    <row r="129" spans="1:4" s="33" customFormat="1" ht="24" customHeight="1">
      <c r="A129" s="826">
        <v>121</v>
      </c>
      <c r="B129" s="1098" t="s">
        <v>2534</v>
      </c>
      <c r="C129" s="1099" t="s">
        <v>2535</v>
      </c>
      <c r="D129" s="1100">
        <v>68255.27</v>
      </c>
    </row>
    <row r="130" spans="1:4" s="33" customFormat="1" ht="24" customHeight="1">
      <c r="A130" s="826">
        <v>122</v>
      </c>
      <c r="B130" s="1098" t="s">
        <v>2536</v>
      </c>
      <c r="C130" s="1099" t="s">
        <v>2537</v>
      </c>
      <c r="D130" s="1100">
        <v>55098.84</v>
      </c>
    </row>
    <row r="131" spans="1:4" s="33" customFormat="1" ht="24" customHeight="1">
      <c r="A131" s="826">
        <v>123</v>
      </c>
      <c r="B131" s="1098" t="s">
        <v>2538</v>
      </c>
      <c r="C131" s="1099" t="s">
        <v>2539</v>
      </c>
      <c r="D131" s="1100">
        <v>183860</v>
      </c>
    </row>
    <row r="132" spans="1:4" s="33" customFormat="1" ht="24" customHeight="1">
      <c r="A132" s="826">
        <v>124</v>
      </c>
      <c r="B132" s="1098" t="s">
        <v>2540</v>
      </c>
      <c r="C132" s="1099" t="s">
        <v>2541</v>
      </c>
      <c r="D132" s="1100">
        <v>71917.679999999993</v>
      </c>
    </row>
    <row r="133" spans="1:4" s="33" customFormat="1" ht="24" customHeight="1">
      <c r="A133" s="826">
        <v>125</v>
      </c>
      <c r="B133" s="1098" t="s">
        <v>2542</v>
      </c>
      <c r="C133" s="1099" t="s">
        <v>2543</v>
      </c>
      <c r="D133" s="1100">
        <v>1999956</v>
      </c>
    </row>
    <row r="134" spans="1:4" s="33" customFormat="1" ht="24" customHeight="1">
      <c r="A134" s="826">
        <v>126</v>
      </c>
      <c r="B134" s="1098" t="s">
        <v>2544</v>
      </c>
      <c r="C134" s="1099" t="s">
        <v>2545</v>
      </c>
      <c r="D134" s="1100">
        <v>18304.8</v>
      </c>
    </row>
    <row r="135" spans="1:4" s="33" customFormat="1" ht="24" customHeight="1">
      <c r="A135" s="826">
        <v>127</v>
      </c>
      <c r="B135" s="1098" t="s">
        <v>2546</v>
      </c>
      <c r="C135" s="1099" t="s">
        <v>2547</v>
      </c>
      <c r="D135" s="1100">
        <v>12435.2</v>
      </c>
    </row>
    <row r="136" spans="1:4" s="33" customFormat="1" ht="24" customHeight="1">
      <c r="A136" s="826">
        <v>128</v>
      </c>
      <c r="B136" s="1098" t="s">
        <v>2548</v>
      </c>
      <c r="C136" s="1099" t="s">
        <v>2549</v>
      </c>
      <c r="D136" s="1100">
        <v>17052</v>
      </c>
    </row>
    <row r="137" spans="1:4" s="33" customFormat="1" ht="24" customHeight="1">
      <c r="A137" s="826">
        <v>129</v>
      </c>
      <c r="B137" s="1098" t="s">
        <v>2550</v>
      </c>
      <c r="C137" s="1099" t="s">
        <v>2551</v>
      </c>
      <c r="D137" s="1100">
        <v>42038.400000000001</v>
      </c>
    </row>
    <row r="138" spans="1:4" s="33" customFormat="1" ht="24" customHeight="1">
      <c r="A138" s="826">
        <v>130</v>
      </c>
      <c r="B138" s="1098" t="s">
        <v>2552</v>
      </c>
      <c r="C138" s="1099" t="s">
        <v>2553</v>
      </c>
      <c r="D138" s="1100">
        <v>16866.400000000001</v>
      </c>
    </row>
    <row r="139" spans="1:4" s="33" customFormat="1" ht="24" customHeight="1">
      <c r="A139" s="826">
        <v>131</v>
      </c>
      <c r="B139" s="1098" t="s">
        <v>2554</v>
      </c>
      <c r="C139" s="1099" t="s">
        <v>2555</v>
      </c>
      <c r="D139" s="1100">
        <v>22272</v>
      </c>
    </row>
    <row r="140" spans="1:4" s="33" customFormat="1" ht="24" customHeight="1">
      <c r="A140" s="826">
        <v>132</v>
      </c>
      <c r="B140" s="1098" t="s">
        <v>2556</v>
      </c>
      <c r="C140" s="1099" t="s">
        <v>2557</v>
      </c>
      <c r="D140" s="1100">
        <v>21854.400000000001</v>
      </c>
    </row>
    <row r="141" spans="1:4" s="33" customFormat="1" ht="24" customHeight="1">
      <c r="A141" s="826">
        <v>133</v>
      </c>
      <c r="B141" s="1098" t="s">
        <v>2558</v>
      </c>
      <c r="C141" s="1099" t="s">
        <v>2559</v>
      </c>
      <c r="D141" s="1100">
        <v>30624</v>
      </c>
    </row>
    <row r="142" spans="1:4" s="33" customFormat="1" ht="24" customHeight="1">
      <c r="A142" s="826">
        <v>134</v>
      </c>
      <c r="B142" s="1098" t="s">
        <v>2560</v>
      </c>
      <c r="C142" s="1099" t="s">
        <v>2561</v>
      </c>
      <c r="D142" s="1100">
        <v>89557.8</v>
      </c>
    </row>
    <row r="143" spans="1:4" s="33" customFormat="1" ht="24" customHeight="1">
      <c r="A143" s="826">
        <v>135</v>
      </c>
      <c r="B143" s="1098" t="s">
        <v>2562</v>
      </c>
      <c r="C143" s="1099" t="s">
        <v>2563</v>
      </c>
      <c r="D143" s="1100">
        <v>228566.39999999999</v>
      </c>
    </row>
    <row r="144" spans="1:4" s="33" customFormat="1" ht="24" customHeight="1">
      <c r="A144" s="826">
        <v>136</v>
      </c>
      <c r="B144" s="1098" t="s">
        <v>2564</v>
      </c>
      <c r="C144" s="1099" t="s">
        <v>2565</v>
      </c>
      <c r="D144" s="1100">
        <v>13836.48</v>
      </c>
    </row>
    <row r="145" spans="1:4" s="33" customFormat="1" ht="24" customHeight="1">
      <c r="A145" s="826">
        <v>137</v>
      </c>
      <c r="B145" s="1098" t="s">
        <v>2566</v>
      </c>
      <c r="C145" s="1099" t="s">
        <v>2567</v>
      </c>
      <c r="D145" s="1100">
        <v>12040.8</v>
      </c>
    </row>
    <row r="146" spans="1:4" s="33" customFormat="1" ht="24" customHeight="1">
      <c r="A146" s="826">
        <v>138</v>
      </c>
      <c r="B146" s="1098" t="s">
        <v>2568</v>
      </c>
      <c r="C146" s="1099" t="s">
        <v>2569</v>
      </c>
      <c r="D146" s="1100">
        <v>14476.8</v>
      </c>
    </row>
    <row r="147" spans="1:4" s="33" customFormat="1" ht="24" customHeight="1">
      <c r="A147" s="826">
        <v>139</v>
      </c>
      <c r="B147" s="1098" t="s">
        <v>2570</v>
      </c>
      <c r="C147" s="1099" t="s">
        <v>2571</v>
      </c>
      <c r="D147" s="1100">
        <v>6420.6</v>
      </c>
    </row>
    <row r="148" spans="1:4" s="33" customFormat="1" ht="24" customHeight="1">
      <c r="A148" s="826">
        <v>140</v>
      </c>
      <c r="B148" s="1098" t="s">
        <v>2572</v>
      </c>
      <c r="C148" s="1099" t="s">
        <v>2573</v>
      </c>
      <c r="D148" s="1100">
        <v>51040</v>
      </c>
    </row>
    <row r="149" spans="1:4" s="33" customFormat="1" ht="24" customHeight="1">
      <c r="A149" s="826">
        <v>141</v>
      </c>
      <c r="B149" s="1098" t="s">
        <v>2574</v>
      </c>
      <c r="C149" s="1099" t="s">
        <v>2575</v>
      </c>
      <c r="D149" s="1100">
        <v>25264.799999999999</v>
      </c>
    </row>
    <row r="150" spans="1:4" s="33" customFormat="1" ht="24" customHeight="1">
      <c r="A150" s="826">
        <v>142</v>
      </c>
      <c r="B150" s="1098" t="s">
        <v>2576</v>
      </c>
      <c r="C150" s="1099" t="s">
        <v>2577</v>
      </c>
      <c r="D150" s="1100">
        <v>29162.400000000001</v>
      </c>
    </row>
    <row r="151" spans="1:4" s="33" customFormat="1" ht="24" customHeight="1">
      <c r="A151" s="826">
        <v>143</v>
      </c>
      <c r="B151" s="1098" t="s">
        <v>2578</v>
      </c>
      <c r="C151" s="1099" t="s">
        <v>2579</v>
      </c>
      <c r="D151" s="1100">
        <v>11530.4</v>
      </c>
    </row>
    <row r="152" spans="1:4" s="33" customFormat="1" ht="24" customHeight="1">
      <c r="A152" s="826">
        <v>144</v>
      </c>
      <c r="B152" s="1098" t="s">
        <v>2580</v>
      </c>
      <c r="C152" s="1099" t="s">
        <v>2581</v>
      </c>
      <c r="D152" s="1100">
        <v>11785.6</v>
      </c>
    </row>
    <row r="153" spans="1:4" s="33" customFormat="1" ht="24" customHeight="1">
      <c r="A153" s="826">
        <v>145</v>
      </c>
      <c r="B153" s="1098" t="s">
        <v>2582</v>
      </c>
      <c r="C153" s="1099" t="s">
        <v>2583</v>
      </c>
      <c r="D153" s="1100">
        <v>33042.6</v>
      </c>
    </row>
    <row r="154" spans="1:4" s="33" customFormat="1" ht="24" customHeight="1">
      <c r="A154" s="826">
        <v>146</v>
      </c>
      <c r="B154" s="1098" t="s">
        <v>2584</v>
      </c>
      <c r="C154" s="1099" t="s">
        <v>2585</v>
      </c>
      <c r="D154" s="1100">
        <v>187850.4</v>
      </c>
    </row>
    <row r="155" spans="1:4" s="33" customFormat="1" ht="24" customHeight="1">
      <c r="A155" s="826">
        <v>147</v>
      </c>
      <c r="B155" s="1098" t="s">
        <v>2586</v>
      </c>
      <c r="C155" s="1099" t="s">
        <v>2587</v>
      </c>
      <c r="D155" s="1100">
        <v>61155.199999999997</v>
      </c>
    </row>
    <row r="156" spans="1:4" s="33" customFormat="1" ht="24" customHeight="1">
      <c r="A156" s="826">
        <v>148</v>
      </c>
      <c r="B156" s="1098" t="s">
        <v>2588</v>
      </c>
      <c r="C156" s="1099" t="s">
        <v>2589</v>
      </c>
      <c r="D156" s="1100">
        <v>22828.799999999999</v>
      </c>
    </row>
    <row r="157" spans="1:4" s="33" customFormat="1" ht="24" customHeight="1">
      <c r="A157" s="826">
        <v>149</v>
      </c>
      <c r="B157" s="1098" t="s">
        <v>2590</v>
      </c>
      <c r="C157" s="1099" t="s">
        <v>2591</v>
      </c>
      <c r="D157" s="1100">
        <v>6960</v>
      </c>
    </row>
    <row r="158" spans="1:4" s="33" customFormat="1" ht="24" customHeight="1">
      <c r="A158" s="826">
        <v>150</v>
      </c>
      <c r="B158" s="1098" t="s">
        <v>2592</v>
      </c>
      <c r="C158" s="1099" t="s">
        <v>2593</v>
      </c>
      <c r="D158" s="1100">
        <v>157760</v>
      </c>
    </row>
    <row r="159" spans="1:4" s="33" customFormat="1" ht="24" customHeight="1">
      <c r="A159" s="826">
        <v>151</v>
      </c>
      <c r="B159" s="1098" t="s">
        <v>2594</v>
      </c>
      <c r="C159" s="1099" t="s">
        <v>2595</v>
      </c>
      <c r="D159" s="1100">
        <v>16889.599999999999</v>
      </c>
    </row>
    <row r="160" spans="1:4" s="33" customFormat="1" ht="24" customHeight="1">
      <c r="A160" s="826">
        <v>152</v>
      </c>
      <c r="B160" s="1098" t="s">
        <v>2596</v>
      </c>
      <c r="C160" s="1099" t="s">
        <v>2597</v>
      </c>
      <c r="D160" s="1100">
        <v>150800</v>
      </c>
    </row>
    <row r="161" spans="1:4" s="33" customFormat="1" ht="24" customHeight="1">
      <c r="A161" s="826">
        <v>153</v>
      </c>
      <c r="B161" s="1098" t="s">
        <v>2598</v>
      </c>
      <c r="C161" s="1099" t="s">
        <v>2599</v>
      </c>
      <c r="D161" s="1100">
        <v>92800</v>
      </c>
    </row>
    <row r="162" spans="1:4" s="33" customFormat="1" ht="24" customHeight="1">
      <c r="A162" s="826">
        <v>154</v>
      </c>
      <c r="B162" s="1098" t="s">
        <v>2600</v>
      </c>
      <c r="C162" s="1099" t="s">
        <v>2601</v>
      </c>
      <c r="D162" s="1100">
        <v>16530</v>
      </c>
    </row>
    <row r="163" spans="1:4" s="33" customFormat="1" ht="24" customHeight="1">
      <c r="A163" s="826">
        <v>155</v>
      </c>
      <c r="B163" s="1098" t="s">
        <v>2602</v>
      </c>
      <c r="C163" s="1099" t="s">
        <v>2603</v>
      </c>
      <c r="D163" s="1100">
        <v>7192</v>
      </c>
    </row>
    <row r="164" spans="1:4" s="33" customFormat="1" ht="24" customHeight="1">
      <c r="A164" s="826">
        <v>156</v>
      </c>
      <c r="B164" s="1098" t="s">
        <v>2604</v>
      </c>
      <c r="C164" s="1099" t="s">
        <v>2605</v>
      </c>
      <c r="D164" s="1100">
        <v>70528</v>
      </c>
    </row>
    <row r="165" spans="1:4" s="33" customFormat="1" ht="24" customHeight="1">
      <c r="A165" s="826">
        <v>157</v>
      </c>
      <c r="B165" s="1098" t="s">
        <v>2606</v>
      </c>
      <c r="C165" s="1099" t="s">
        <v>2607</v>
      </c>
      <c r="D165" s="1100">
        <v>556800</v>
      </c>
    </row>
    <row r="166" spans="1:4" s="33" customFormat="1" ht="24" customHeight="1">
      <c r="A166" s="826">
        <v>158</v>
      </c>
      <c r="B166" s="1098" t="s">
        <v>2608</v>
      </c>
      <c r="C166" s="1099" t="s">
        <v>2609</v>
      </c>
      <c r="D166" s="1100">
        <v>182816</v>
      </c>
    </row>
    <row r="167" spans="1:4" s="33" customFormat="1" ht="24" customHeight="1">
      <c r="A167" s="826">
        <v>159</v>
      </c>
      <c r="B167" s="1098" t="s">
        <v>2610</v>
      </c>
      <c r="C167" s="1099" t="s">
        <v>2611</v>
      </c>
      <c r="D167" s="1100">
        <v>18560</v>
      </c>
    </row>
    <row r="168" spans="1:4" s="33" customFormat="1" ht="24" customHeight="1">
      <c r="A168" s="826">
        <v>160</v>
      </c>
      <c r="B168" s="1098" t="s">
        <v>2612</v>
      </c>
      <c r="C168" s="1099" t="s">
        <v>2613</v>
      </c>
      <c r="D168" s="1100">
        <v>63800</v>
      </c>
    </row>
    <row r="169" spans="1:4" s="33" customFormat="1" ht="24" customHeight="1">
      <c r="A169" s="826">
        <v>161</v>
      </c>
      <c r="B169" s="1098" t="s">
        <v>2614</v>
      </c>
      <c r="C169" s="1099" t="s">
        <v>2615</v>
      </c>
      <c r="D169" s="1100">
        <v>113402.91</v>
      </c>
    </row>
    <row r="170" spans="1:4" s="33" customFormat="1" ht="24" customHeight="1">
      <c r="A170" s="826">
        <v>162</v>
      </c>
      <c r="B170" s="1098" t="s">
        <v>2616</v>
      </c>
      <c r="C170" s="1099" t="s">
        <v>2617</v>
      </c>
      <c r="D170" s="1100">
        <v>1034.6199999999999</v>
      </c>
    </row>
    <row r="171" spans="1:4" s="33" customFormat="1" ht="24" customHeight="1">
      <c r="A171" s="826">
        <v>163</v>
      </c>
      <c r="B171" s="1098" t="s">
        <v>2618</v>
      </c>
      <c r="C171" s="1099" t="s">
        <v>2619</v>
      </c>
      <c r="D171" s="1100">
        <v>3123.02</v>
      </c>
    </row>
    <row r="172" spans="1:4" s="33" customFormat="1" ht="24" customHeight="1">
      <c r="A172" s="826">
        <v>164</v>
      </c>
      <c r="B172" s="1098" t="s">
        <v>2620</v>
      </c>
      <c r="C172" s="1099" t="s">
        <v>2621</v>
      </c>
      <c r="D172" s="1100">
        <v>2543.02</v>
      </c>
    </row>
    <row r="173" spans="1:4" s="33" customFormat="1" ht="24" customHeight="1">
      <c r="A173" s="826">
        <v>165</v>
      </c>
      <c r="B173" s="1098" t="s">
        <v>2622</v>
      </c>
      <c r="C173" s="1099" t="s">
        <v>2623</v>
      </c>
      <c r="D173" s="1100">
        <v>3679.82</v>
      </c>
    </row>
    <row r="174" spans="1:4" s="33" customFormat="1" ht="24" customHeight="1">
      <c r="A174" s="826">
        <v>166</v>
      </c>
      <c r="B174" s="1098" t="s">
        <v>2624</v>
      </c>
      <c r="C174" s="1099" t="s">
        <v>2625</v>
      </c>
      <c r="D174" s="1100">
        <v>988.62</v>
      </c>
    </row>
    <row r="175" spans="1:4" s="33" customFormat="1" ht="24" customHeight="1">
      <c r="A175" s="826">
        <v>167</v>
      </c>
      <c r="B175" s="1098" t="s">
        <v>2626</v>
      </c>
      <c r="C175" s="1099" t="s">
        <v>2627</v>
      </c>
      <c r="D175" s="1100">
        <v>1726.9</v>
      </c>
    </row>
    <row r="176" spans="1:4" s="33" customFormat="1" ht="24" customHeight="1">
      <c r="A176" s="826">
        <v>168</v>
      </c>
      <c r="B176" s="1098" t="s">
        <v>2628</v>
      </c>
      <c r="C176" s="1099" t="s">
        <v>2629</v>
      </c>
      <c r="D176" s="1100">
        <v>1273735.44</v>
      </c>
    </row>
    <row r="177" spans="1:4" s="33" customFormat="1" ht="24" customHeight="1">
      <c r="A177" s="826">
        <v>169</v>
      </c>
      <c r="B177" s="1098" t="s">
        <v>2630</v>
      </c>
      <c r="C177" s="1099" t="s">
        <v>2631</v>
      </c>
      <c r="D177" s="1100">
        <v>105064.56</v>
      </c>
    </row>
    <row r="178" spans="1:4" s="33" customFormat="1" ht="24" customHeight="1">
      <c r="A178" s="826">
        <v>170</v>
      </c>
      <c r="B178" s="1098" t="s">
        <v>2632</v>
      </c>
      <c r="C178" s="1099" t="s">
        <v>2633</v>
      </c>
      <c r="D178" s="1100">
        <v>861248.96</v>
      </c>
    </row>
    <row r="179" spans="1:4" s="33" customFormat="1" ht="24" customHeight="1">
      <c r="A179" s="826">
        <v>171</v>
      </c>
      <c r="B179" s="1098" t="s">
        <v>2634</v>
      </c>
      <c r="C179" s="1099" t="s">
        <v>2635</v>
      </c>
      <c r="D179" s="1100">
        <v>53940</v>
      </c>
    </row>
    <row r="180" spans="1:4" s="33" customFormat="1" ht="24" customHeight="1">
      <c r="A180" s="826">
        <v>172</v>
      </c>
      <c r="B180" s="1098" t="s">
        <v>2636</v>
      </c>
      <c r="C180" s="1099" t="s">
        <v>2637</v>
      </c>
      <c r="D180" s="1100">
        <v>9073.73</v>
      </c>
    </row>
    <row r="181" spans="1:4" s="33" customFormat="1" ht="24" customHeight="1">
      <c r="A181" s="826">
        <v>173</v>
      </c>
      <c r="B181" s="1098" t="s">
        <v>2638</v>
      </c>
      <c r="C181" s="1099" t="s">
        <v>2639</v>
      </c>
      <c r="D181" s="1100">
        <v>161310.18</v>
      </c>
    </row>
    <row r="182" spans="1:4" s="33" customFormat="1" ht="24" customHeight="1">
      <c r="A182" s="826">
        <v>174</v>
      </c>
      <c r="B182" s="1098" t="s">
        <v>2640</v>
      </c>
      <c r="C182" s="1099" t="s">
        <v>2641</v>
      </c>
      <c r="D182" s="1100">
        <v>8146.22</v>
      </c>
    </row>
    <row r="183" spans="1:4" s="33" customFormat="1" ht="24" customHeight="1">
      <c r="A183" s="826">
        <v>175</v>
      </c>
      <c r="B183" s="1098" t="s">
        <v>2642</v>
      </c>
      <c r="C183" s="1099" t="s">
        <v>2643</v>
      </c>
      <c r="D183" s="1100">
        <v>68171.25</v>
      </c>
    </row>
    <row r="184" spans="1:4" s="33" customFormat="1" ht="24" customHeight="1">
      <c r="A184" s="826">
        <v>176</v>
      </c>
      <c r="B184" s="1098" t="s">
        <v>2644</v>
      </c>
      <c r="C184" s="1099" t="s">
        <v>2645</v>
      </c>
      <c r="D184" s="1100">
        <v>53387.55</v>
      </c>
    </row>
    <row r="185" spans="1:4" s="33" customFormat="1" ht="24" customHeight="1">
      <c r="A185" s="826">
        <v>177</v>
      </c>
      <c r="B185" s="1098" t="s">
        <v>2646</v>
      </c>
      <c r="C185" s="1099" t="s">
        <v>2647</v>
      </c>
      <c r="D185" s="1100">
        <v>39382.58</v>
      </c>
    </row>
    <row r="186" spans="1:4" s="33" customFormat="1" ht="24" customHeight="1">
      <c r="A186" s="826">
        <v>178</v>
      </c>
      <c r="B186" s="1098" t="s">
        <v>2648</v>
      </c>
      <c r="C186" s="1099" t="s">
        <v>2649</v>
      </c>
      <c r="D186" s="1100">
        <v>294684.65000000002</v>
      </c>
    </row>
    <row r="187" spans="1:4" s="33" customFormat="1" ht="24" customHeight="1">
      <c r="A187" s="826">
        <v>179</v>
      </c>
      <c r="B187" s="1098" t="s">
        <v>2650</v>
      </c>
      <c r="C187" s="1099" t="s">
        <v>2651</v>
      </c>
      <c r="D187" s="1100">
        <v>321256.17</v>
      </c>
    </row>
    <row r="188" spans="1:4" s="33" customFormat="1" ht="24" customHeight="1">
      <c r="A188" s="826">
        <v>180</v>
      </c>
      <c r="B188" s="1098" t="s">
        <v>2652</v>
      </c>
      <c r="C188" s="1099" t="s">
        <v>2653</v>
      </c>
      <c r="D188" s="1100">
        <v>1539</v>
      </c>
    </row>
    <row r="189" spans="1:4" s="33" customFormat="1" ht="24" customHeight="1">
      <c r="A189" s="826">
        <v>181</v>
      </c>
      <c r="B189" s="1098" t="s">
        <v>2654</v>
      </c>
      <c r="C189" s="1099" t="s">
        <v>2655</v>
      </c>
      <c r="D189" s="1100">
        <v>1632</v>
      </c>
    </row>
    <row r="190" spans="1:4" s="33" customFormat="1" ht="24" customHeight="1">
      <c r="A190" s="826">
        <v>182</v>
      </c>
      <c r="B190" s="1098" t="s">
        <v>2656</v>
      </c>
      <c r="C190" s="1099" t="s">
        <v>2657</v>
      </c>
      <c r="D190" s="1100">
        <v>1716</v>
      </c>
    </row>
    <row r="191" spans="1:4" s="33" customFormat="1" ht="24" customHeight="1">
      <c r="A191" s="826">
        <v>183</v>
      </c>
      <c r="B191" s="1098" t="s">
        <v>2658</v>
      </c>
      <c r="C191" s="1099" t="s">
        <v>2659</v>
      </c>
      <c r="D191" s="1100">
        <v>4236</v>
      </c>
    </row>
    <row r="192" spans="1:4" s="33" customFormat="1" ht="24" customHeight="1">
      <c r="A192" s="826">
        <v>184</v>
      </c>
      <c r="B192" s="1098" t="s">
        <v>2660</v>
      </c>
      <c r="C192" s="1099" t="s">
        <v>2661</v>
      </c>
      <c r="D192" s="1100">
        <v>1326</v>
      </c>
    </row>
    <row r="193" spans="1:4" s="33" customFormat="1" ht="24" customHeight="1">
      <c r="A193" s="826">
        <v>185</v>
      </c>
      <c r="B193" s="1098" t="s">
        <v>2662</v>
      </c>
      <c r="C193" s="1099" t="s">
        <v>2663</v>
      </c>
      <c r="D193" s="1100">
        <v>7428</v>
      </c>
    </row>
    <row r="194" spans="1:4" s="33" customFormat="1" ht="24" customHeight="1">
      <c r="A194" s="826">
        <v>186</v>
      </c>
      <c r="B194" s="1098" t="s">
        <v>2664</v>
      </c>
      <c r="C194" s="1099" t="s">
        <v>2665</v>
      </c>
      <c r="D194" s="1100">
        <v>3063</v>
      </c>
    </row>
    <row r="195" spans="1:4" s="33" customFormat="1" ht="24" customHeight="1">
      <c r="A195" s="826">
        <v>187</v>
      </c>
      <c r="B195" s="1098" t="s">
        <v>2666</v>
      </c>
      <c r="C195" s="1099" t="s">
        <v>2667</v>
      </c>
      <c r="D195" s="1100">
        <v>2007</v>
      </c>
    </row>
    <row r="196" spans="1:4" s="33" customFormat="1" ht="24" customHeight="1">
      <c r="A196" s="826">
        <v>188</v>
      </c>
      <c r="B196" s="1098" t="s">
        <v>2668</v>
      </c>
      <c r="C196" s="1099" t="s">
        <v>2669</v>
      </c>
      <c r="D196" s="1100">
        <v>4716</v>
      </c>
    </row>
    <row r="197" spans="1:4" s="33" customFormat="1" ht="24" customHeight="1">
      <c r="A197" s="826">
        <v>189</v>
      </c>
      <c r="B197" s="1098" t="s">
        <v>2670</v>
      </c>
      <c r="C197" s="1099" t="s">
        <v>2671</v>
      </c>
      <c r="D197" s="1100">
        <v>2301</v>
      </c>
    </row>
    <row r="198" spans="1:4" s="33" customFormat="1" ht="24" customHeight="1">
      <c r="A198" s="826">
        <v>190</v>
      </c>
      <c r="B198" s="1098" t="s">
        <v>2672</v>
      </c>
      <c r="C198" s="1099" t="s">
        <v>2673</v>
      </c>
      <c r="D198" s="1100">
        <v>2961</v>
      </c>
    </row>
    <row r="199" spans="1:4" s="33" customFormat="1" ht="24" customHeight="1">
      <c r="A199" s="826">
        <v>191</v>
      </c>
      <c r="B199" s="1098" t="s">
        <v>2674</v>
      </c>
      <c r="C199" s="1099" t="s">
        <v>2675</v>
      </c>
      <c r="D199" s="1100">
        <v>4386</v>
      </c>
    </row>
    <row r="200" spans="1:4" s="33" customFormat="1" ht="24" customHeight="1">
      <c r="A200" s="826">
        <v>192</v>
      </c>
      <c r="B200" s="1098" t="s">
        <v>2676</v>
      </c>
      <c r="C200" s="1099" t="s">
        <v>2677</v>
      </c>
      <c r="D200" s="1100">
        <v>3795</v>
      </c>
    </row>
    <row r="201" spans="1:4" s="33" customFormat="1" ht="24" customHeight="1">
      <c r="A201" s="826">
        <v>193</v>
      </c>
      <c r="B201" s="1098" t="s">
        <v>2678</v>
      </c>
      <c r="C201" s="1099" t="s">
        <v>2679</v>
      </c>
      <c r="D201" s="1100">
        <v>4029</v>
      </c>
    </row>
    <row r="202" spans="1:4" s="33" customFormat="1" ht="24" customHeight="1">
      <c r="A202" s="826">
        <v>194</v>
      </c>
      <c r="B202" s="1098" t="s">
        <v>2680</v>
      </c>
      <c r="C202" s="1099" t="s">
        <v>2681</v>
      </c>
      <c r="D202" s="1100">
        <v>4278</v>
      </c>
    </row>
    <row r="203" spans="1:4" s="33" customFormat="1" ht="24" customHeight="1">
      <c r="A203" s="826">
        <v>195</v>
      </c>
      <c r="B203" s="1098" t="s">
        <v>2682</v>
      </c>
      <c r="C203" s="1099" t="s">
        <v>2683</v>
      </c>
      <c r="D203" s="1100">
        <v>3957</v>
      </c>
    </row>
    <row r="204" spans="1:4" s="33" customFormat="1" ht="24" customHeight="1">
      <c r="A204" s="826">
        <v>196</v>
      </c>
      <c r="B204" s="1098" t="s">
        <v>2684</v>
      </c>
      <c r="C204" s="1099" t="s">
        <v>2685</v>
      </c>
      <c r="D204" s="1100">
        <v>6117</v>
      </c>
    </row>
    <row r="205" spans="1:4" s="33" customFormat="1" ht="24" customHeight="1">
      <c r="A205" s="826">
        <v>197</v>
      </c>
      <c r="B205" s="1098" t="s">
        <v>2686</v>
      </c>
      <c r="C205" s="1099" t="s">
        <v>2687</v>
      </c>
      <c r="D205" s="1100">
        <v>22014</v>
      </c>
    </row>
    <row r="206" spans="1:4" s="33" customFormat="1" ht="24" customHeight="1">
      <c r="A206" s="826">
        <v>198</v>
      </c>
      <c r="B206" s="1098" t="s">
        <v>2688</v>
      </c>
      <c r="C206" s="1099" t="s">
        <v>2689</v>
      </c>
      <c r="D206" s="1100">
        <v>15402</v>
      </c>
    </row>
    <row r="207" spans="1:4" s="33" customFormat="1" ht="24" customHeight="1">
      <c r="A207" s="826">
        <v>199</v>
      </c>
      <c r="B207" s="1098" t="s">
        <v>2690</v>
      </c>
      <c r="C207" s="1099" t="s">
        <v>2691</v>
      </c>
      <c r="D207" s="1100">
        <v>12168</v>
      </c>
    </row>
    <row r="208" spans="1:4" s="33" customFormat="1" ht="24" customHeight="1">
      <c r="A208" s="826">
        <v>200</v>
      </c>
      <c r="B208" s="1098" t="s">
        <v>2692</v>
      </c>
      <c r="C208" s="1099" t="s">
        <v>2693</v>
      </c>
      <c r="D208" s="1100">
        <v>6330</v>
      </c>
    </row>
    <row r="209" spans="1:4" s="33" customFormat="1" ht="24" customHeight="1">
      <c r="A209" s="826">
        <v>201</v>
      </c>
      <c r="B209" s="1098" t="s">
        <v>2694</v>
      </c>
      <c r="C209" s="1099" t="s">
        <v>2695</v>
      </c>
      <c r="D209" s="1100">
        <v>6384</v>
      </c>
    </row>
    <row r="210" spans="1:4" s="33" customFormat="1" ht="24" customHeight="1">
      <c r="A210" s="826">
        <v>202</v>
      </c>
      <c r="B210" s="1098" t="s">
        <v>2696</v>
      </c>
      <c r="C210" s="1099" t="s">
        <v>2697</v>
      </c>
      <c r="D210" s="1100">
        <v>13263</v>
      </c>
    </row>
    <row r="211" spans="1:4" s="33" customFormat="1" ht="24" customHeight="1">
      <c r="A211" s="826">
        <v>203</v>
      </c>
      <c r="B211" s="1098" t="s">
        <v>2698</v>
      </c>
      <c r="C211" s="1099" t="s">
        <v>2699</v>
      </c>
      <c r="D211" s="1100">
        <v>14979</v>
      </c>
    </row>
    <row r="212" spans="1:4" s="33" customFormat="1" ht="24" customHeight="1">
      <c r="A212" s="826">
        <v>204</v>
      </c>
      <c r="B212" s="1098" t="s">
        <v>2700</v>
      </c>
      <c r="C212" s="1099" t="s">
        <v>2701</v>
      </c>
      <c r="D212" s="1100">
        <v>10971</v>
      </c>
    </row>
    <row r="213" spans="1:4" s="33" customFormat="1" ht="24" customHeight="1">
      <c r="A213" s="826">
        <v>205</v>
      </c>
      <c r="B213" s="1098" t="s">
        <v>2702</v>
      </c>
      <c r="C213" s="1099" t="s">
        <v>2703</v>
      </c>
      <c r="D213" s="1100">
        <v>12687</v>
      </c>
    </row>
    <row r="214" spans="1:4" s="33" customFormat="1" ht="24" customHeight="1">
      <c r="A214" s="826">
        <v>206</v>
      </c>
      <c r="B214" s="1098" t="s">
        <v>2704</v>
      </c>
      <c r="C214" s="1099" t="s">
        <v>2705</v>
      </c>
      <c r="D214" s="1100">
        <v>13263</v>
      </c>
    </row>
    <row r="215" spans="1:4" s="33" customFormat="1" ht="24" customHeight="1">
      <c r="A215" s="826">
        <v>207</v>
      </c>
      <c r="B215" s="1098" t="s">
        <v>2706</v>
      </c>
      <c r="C215" s="1099" t="s">
        <v>2707</v>
      </c>
      <c r="D215" s="1100">
        <v>9249</v>
      </c>
    </row>
    <row r="216" spans="1:4" s="33" customFormat="1" ht="24" customHeight="1">
      <c r="A216" s="826">
        <v>208</v>
      </c>
      <c r="B216" s="1098" t="s">
        <v>2708</v>
      </c>
      <c r="C216" s="1099" t="s">
        <v>2709</v>
      </c>
      <c r="D216" s="1100">
        <v>14982</v>
      </c>
    </row>
    <row r="217" spans="1:4" s="33" customFormat="1" ht="24" customHeight="1">
      <c r="A217" s="826">
        <v>209</v>
      </c>
      <c r="B217" s="1098" t="s">
        <v>2710</v>
      </c>
      <c r="C217" s="1099" t="s">
        <v>2711</v>
      </c>
      <c r="D217" s="1100">
        <v>5466</v>
      </c>
    </row>
    <row r="218" spans="1:4" s="33" customFormat="1" ht="24" customHeight="1">
      <c r="A218" s="826">
        <v>210</v>
      </c>
      <c r="B218" s="1098" t="s">
        <v>2712</v>
      </c>
      <c r="C218" s="1099" t="s">
        <v>2713</v>
      </c>
      <c r="D218" s="1100">
        <v>2487</v>
      </c>
    </row>
    <row r="219" spans="1:4" s="33" customFormat="1" ht="24" customHeight="1">
      <c r="A219" s="826">
        <v>211</v>
      </c>
      <c r="B219" s="1098" t="s">
        <v>2714</v>
      </c>
      <c r="C219" s="1099" t="s">
        <v>2715</v>
      </c>
      <c r="D219" s="1100">
        <v>9249</v>
      </c>
    </row>
    <row r="220" spans="1:4" s="33" customFormat="1" ht="24" customHeight="1">
      <c r="A220" s="826">
        <v>212</v>
      </c>
      <c r="B220" s="1098" t="s">
        <v>2716</v>
      </c>
      <c r="C220" s="1099" t="s">
        <v>2717</v>
      </c>
      <c r="D220" s="1100">
        <v>24150</v>
      </c>
    </row>
    <row r="221" spans="1:4" s="33" customFormat="1" ht="24" customHeight="1">
      <c r="A221" s="826">
        <v>213</v>
      </c>
      <c r="B221" s="1098" t="s">
        <v>2718</v>
      </c>
      <c r="C221" s="1099" t="s">
        <v>2719</v>
      </c>
      <c r="D221" s="1100">
        <v>12687</v>
      </c>
    </row>
    <row r="222" spans="1:4" s="33" customFormat="1" ht="24" customHeight="1">
      <c r="A222" s="826">
        <v>214</v>
      </c>
      <c r="B222" s="1098" t="s">
        <v>2720</v>
      </c>
      <c r="C222" s="1099" t="s">
        <v>2721</v>
      </c>
      <c r="D222" s="1100">
        <v>1434</v>
      </c>
    </row>
    <row r="223" spans="1:4" s="33" customFormat="1" ht="24" customHeight="1">
      <c r="A223" s="826">
        <v>215</v>
      </c>
      <c r="B223" s="1098" t="s">
        <v>2722</v>
      </c>
      <c r="C223" s="1099" t="s">
        <v>2723</v>
      </c>
      <c r="D223" s="1100">
        <v>12630</v>
      </c>
    </row>
    <row r="224" spans="1:4" s="33" customFormat="1" ht="24" customHeight="1">
      <c r="A224" s="826">
        <v>216</v>
      </c>
      <c r="B224" s="1098" t="s">
        <v>2724</v>
      </c>
      <c r="C224" s="1099" t="s">
        <v>2725</v>
      </c>
      <c r="D224" s="1100">
        <v>11373</v>
      </c>
    </row>
    <row r="225" spans="1:4" s="33" customFormat="1" ht="24" customHeight="1">
      <c r="A225" s="826">
        <v>217</v>
      </c>
      <c r="B225" s="1098" t="s">
        <v>2726</v>
      </c>
      <c r="C225" s="1099" t="s">
        <v>2727</v>
      </c>
      <c r="D225" s="1100">
        <v>12687</v>
      </c>
    </row>
    <row r="226" spans="1:4" s="33" customFormat="1" ht="24" customHeight="1">
      <c r="A226" s="826">
        <v>218</v>
      </c>
      <c r="B226" s="1098" t="s">
        <v>2728</v>
      </c>
      <c r="C226" s="1099" t="s">
        <v>2729</v>
      </c>
      <c r="D226" s="1100">
        <v>1881</v>
      </c>
    </row>
    <row r="227" spans="1:4" s="33" customFormat="1" ht="24" customHeight="1">
      <c r="A227" s="826">
        <v>219</v>
      </c>
      <c r="B227" s="1098" t="s">
        <v>2730</v>
      </c>
      <c r="C227" s="1099" t="s">
        <v>2731</v>
      </c>
      <c r="D227" s="1100">
        <v>16299</v>
      </c>
    </row>
    <row r="228" spans="1:4" s="33" customFormat="1" ht="24" customHeight="1">
      <c r="A228" s="826">
        <v>220</v>
      </c>
      <c r="B228" s="1098" t="s">
        <v>2732</v>
      </c>
      <c r="C228" s="1099" t="s">
        <v>2733</v>
      </c>
      <c r="D228" s="1100">
        <v>2283</v>
      </c>
    </row>
    <row r="229" spans="1:4" s="33" customFormat="1" ht="24" customHeight="1">
      <c r="A229" s="826">
        <v>221</v>
      </c>
      <c r="B229" s="1098" t="s">
        <v>2734</v>
      </c>
      <c r="C229" s="1099" t="s">
        <v>2735</v>
      </c>
      <c r="D229" s="1100">
        <v>2334</v>
      </c>
    </row>
    <row r="230" spans="1:4" s="33" customFormat="1" ht="24" customHeight="1">
      <c r="A230" s="826">
        <v>222</v>
      </c>
      <c r="B230" s="1098" t="s">
        <v>2736</v>
      </c>
      <c r="C230" s="1099" t="s">
        <v>2737</v>
      </c>
      <c r="D230" s="1100">
        <v>3021</v>
      </c>
    </row>
    <row r="231" spans="1:4" s="33" customFormat="1" ht="24" customHeight="1">
      <c r="A231" s="826">
        <v>223</v>
      </c>
      <c r="B231" s="1098" t="s">
        <v>2738</v>
      </c>
      <c r="C231" s="1099" t="s">
        <v>2739</v>
      </c>
      <c r="D231" s="1100">
        <v>2280</v>
      </c>
    </row>
    <row r="232" spans="1:4" s="33" customFormat="1" ht="24" customHeight="1">
      <c r="A232" s="826">
        <v>224</v>
      </c>
      <c r="B232" s="1098" t="s">
        <v>2740</v>
      </c>
      <c r="C232" s="1099" t="s">
        <v>2741</v>
      </c>
      <c r="D232" s="1100">
        <v>2283</v>
      </c>
    </row>
    <row r="233" spans="1:4" s="33" customFormat="1" ht="24" customHeight="1">
      <c r="A233" s="826">
        <v>225</v>
      </c>
      <c r="B233" s="1098" t="s">
        <v>2742</v>
      </c>
      <c r="C233" s="1099" t="s">
        <v>2743</v>
      </c>
      <c r="D233" s="1100">
        <v>2703</v>
      </c>
    </row>
    <row r="234" spans="1:4" s="33" customFormat="1" ht="24" customHeight="1">
      <c r="A234" s="826">
        <v>226</v>
      </c>
      <c r="B234" s="1098" t="s">
        <v>2744</v>
      </c>
      <c r="C234" s="1099" t="s">
        <v>2745</v>
      </c>
      <c r="D234" s="1100">
        <v>2298</v>
      </c>
    </row>
    <row r="235" spans="1:4" s="33" customFormat="1" ht="24" customHeight="1">
      <c r="A235" s="826">
        <v>227</v>
      </c>
      <c r="B235" s="1098" t="s">
        <v>2746</v>
      </c>
      <c r="C235" s="1099" t="s">
        <v>2747</v>
      </c>
      <c r="D235" s="1100">
        <v>1824</v>
      </c>
    </row>
    <row r="236" spans="1:4" s="33" customFormat="1" ht="24" customHeight="1">
      <c r="A236" s="826">
        <v>228</v>
      </c>
      <c r="B236" s="1098" t="s">
        <v>2748</v>
      </c>
      <c r="C236" s="1099" t="s">
        <v>2749</v>
      </c>
      <c r="D236" s="1100">
        <v>1464</v>
      </c>
    </row>
    <row r="237" spans="1:4" s="33" customFormat="1" ht="24" customHeight="1">
      <c r="A237" s="826">
        <v>229</v>
      </c>
      <c r="B237" s="1098" t="s">
        <v>2750</v>
      </c>
      <c r="C237" s="1099" t="s">
        <v>2751</v>
      </c>
      <c r="D237" s="1100">
        <v>2511</v>
      </c>
    </row>
    <row r="238" spans="1:4" s="33" customFormat="1" ht="24" customHeight="1">
      <c r="A238" s="826">
        <v>230</v>
      </c>
      <c r="B238" s="1098" t="s">
        <v>2752</v>
      </c>
      <c r="C238" s="1099" t="s">
        <v>2753</v>
      </c>
      <c r="D238" s="1100">
        <v>2373</v>
      </c>
    </row>
    <row r="239" spans="1:4" s="33" customFormat="1" ht="24" customHeight="1">
      <c r="A239" s="826">
        <v>231</v>
      </c>
      <c r="B239" s="1098" t="s">
        <v>2754</v>
      </c>
      <c r="C239" s="1099" t="s">
        <v>2755</v>
      </c>
      <c r="D239" s="1100">
        <v>1911</v>
      </c>
    </row>
    <row r="240" spans="1:4" s="33" customFormat="1" ht="24" customHeight="1">
      <c r="A240" s="826">
        <v>232</v>
      </c>
      <c r="B240" s="1098" t="s">
        <v>2756</v>
      </c>
      <c r="C240" s="1099" t="s">
        <v>2757</v>
      </c>
      <c r="D240" s="1100">
        <v>1377</v>
      </c>
    </row>
    <row r="241" spans="1:4" s="33" customFormat="1" ht="24" customHeight="1">
      <c r="A241" s="826">
        <v>233</v>
      </c>
      <c r="B241" s="1098" t="s">
        <v>2758</v>
      </c>
      <c r="C241" s="1099" t="s">
        <v>2759</v>
      </c>
      <c r="D241" s="1100">
        <v>2124</v>
      </c>
    </row>
    <row r="242" spans="1:4" s="33" customFormat="1" ht="24" customHeight="1">
      <c r="A242" s="826">
        <v>234</v>
      </c>
      <c r="B242" s="1098" t="s">
        <v>2760</v>
      </c>
      <c r="C242" s="1099" t="s">
        <v>2761</v>
      </c>
      <c r="D242" s="1100">
        <v>1296</v>
      </c>
    </row>
    <row r="243" spans="1:4" s="33" customFormat="1" ht="24" customHeight="1">
      <c r="A243" s="826">
        <v>235</v>
      </c>
      <c r="B243" s="1098" t="s">
        <v>2762</v>
      </c>
      <c r="C243" s="1099" t="s">
        <v>2763</v>
      </c>
      <c r="D243" s="1100">
        <v>1911</v>
      </c>
    </row>
    <row r="244" spans="1:4" s="33" customFormat="1" ht="24" customHeight="1">
      <c r="A244" s="826">
        <v>236</v>
      </c>
      <c r="B244" s="1098" t="s">
        <v>2764</v>
      </c>
      <c r="C244" s="1099" t="s">
        <v>2765</v>
      </c>
      <c r="D244" s="1100">
        <v>1995</v>
      </c>
    </row>
    <row r="245" spans="1:4" s="33" customFormat="1" ht="24" customHeight="1">
      <c r="A245" s="826">
        <v>237</v>
      </c>
      <c r="B245" s="1098" t="s">
        <v>2766</v>
      </c>
      <c r="C245" s="1099" t="s">
        <v>2767</v>
      </c>
      <c r="D245" s="1100">
        <v>1374</v>
      </c>
    </row>
    <row r="246" spans="1:4" s="33" customFormat="1" ht="24" customHeight="1">
      <c r="A246" s="826">
        <v>238</v>
      </c>
      <c r="B246" s="1098" t="s">
        <v>2768</v>
      </c>
      <c r="C246" s="1099" t="s">
        <v>2769</v>
      </c>
      <c r="D246" s="1100">
        <v>1629</v>
      </c>
    </row>
    <row r="247" spans="1:4" s="33" customFormat="1" ht="24" customHeight="1">
      <c r="A247" s="826">
        <v>239</v>
      </c>
      <c r="B247" s="1098" t="s">
        <v>2770</v>
      </c>
      <c r="C247" s="1099" t="s">
        <v>2771</v>
      </c>
      <c r="D247" s="1100">
        <v>1626</v>
      </c>
    </row>
    <row r="248" spans="1:4" s="33" customFormat="1" ht="24" customHeight="1">
      <c r="A248" s="826">
        <v>240</v>
      </c>
      <c r="B248" s="1098" t="s">
        <v>2772</v>
      </c>
      <c r="C248" s="1099" t="s">
        <v>2773</v>
      </c>
      <c r="D248" s="1100">
        <v>1710</v>
      </c>
    </row>
    <row r="249" spans="1:4" s="33" customFormat="1" ht="24" customHeight="1">
      <c r="A249" s="826">
        <v>241</v>
      </c>
      <c r="B249" s="1098" t="s">
        <v>2774</v>
      </c>
      <c r="C249" s="1099" t="s">
        <v>2775</v>
      </c>
      <c r="D249" s="1100">
        <v>1959</v>
      </c>
    </row>
    <row r="250" spans="1:4" s="33" customFormat="1" ht="24" customHeight="1">
      <c r="A250" s="826">
        <v>242</v>
      </c>
      <c r="B250" s="1098" t="s">
        <v>2776</v>
      </c>
      <c r="C250" s="1099" t="s">
        <v>2777</v>
      </c>
      <c r="D250" s="1100">
        <v>1488</v>
      </c>
    </row>
    <row r="251" spans="1:4" s="33" customFormat="1" ht="24" customHeight="1">
      <c r="A251" s="826">
        <v>243</v>
      </c>
      <c r="B251" s="1098" t="s">
        <v>2778</v>
      </c>
      <c r="C251" s="1099" t="s">
        <v>2779</v>
      </c>
      <c r="D251" s="1100">
        <v>1455</v>
      </c>
    </row>
    <row r="252" spans="1:4" s="33" customFormat="1" ht="24" customHeight="1">
      <c r="A252" s="826">
        <v>244</v>
      </c>
      <c r="B252" s="1098" t="s">
        <v>2780</v>
      </c>
      <c r="C252" s="1099" t="s">
        <v>2781</v>
      </c>
      <c r="D252" s="1100">
        <v>1458</v>
      </c>
    </row>
    <row r="253" spans="1:4" s="33" customFormat="1" ht="24" customHeight="1">
      <c r="A253" s="826">
        <v>245</v>
      </c>
      <c r="B253" s="1098" t="s">
        <v>2782</v>
      </c>
      <c r="C253" s="1099" t="s">
        <v>2783</v>
      </c>
      <c r="D253" s="1100">
        <v>1743</v>
      </c>
    </row>
    <row r="254" spans="1:4" s="33" customFormat="1" ht="24" customHeight="1">
      <c r="A254" s="826">
        <v>246</v>
      </c>
      <c r="B254" s="1098" t="s">
        <v>2784</v>
      </c>
      <c r="C254" s="1099" t="s">
        <v>2785</v>
      </c>
      <c r="D254" s="1100">
        <v>1827</v>
      </c>
    </row>
    <row r="255" spans="1:4" s="33" customFormat="1" ht="24" customHeight="1">
      <c r="A255" s="826">
        <v>247</v>
      </c>
      <c r="B255" s="1098" t="s">
        <v>2786</v>
      </c>
      <c r="C255" s="1099" t="s">
        <v>2787</v>
      </c>
      <c r="D255" s="1100">
        <v>2214</v>
      </c>
    </row>
    <row r="256" spans="1:4" s="33" customFormat="1" ht="24" customHeight="1">
      <c r="A256" s="826">
        <v>248</v>
      </c>
      <c r="B256" s="1098" t="s">
        <v>2788</v>
      </c>
      <c r="C256" s="1099" t="s">
        <v>2789</v>
      </c>
      <c r="D256" s="1100">
        <v>2919</v>
      </c>
    </row>
    <row r="257" spans="1:4" s="33" customFormat="1" ht="24" customHeight="1">
      <c r="A257" s="826">
        <v>249</v>
      </c>
      <c r="B257" s="1098" t="s">
        <v>2790</v>
      </c>
      <c r="C257" s="1099" t="s">
        <v>2791</v>
      </c>
      <c r="D257" s="1100">
        <v>1872</v>
      </c>
    </row>
    <row r="258" spans="1:4" s="33" customFormat="1" ht="24" customHeight="1">
      <c r="A258" s="826">
        <v>250</v>
      </c>
      <c r="B258" s="1098" t="s">
        <v>2792</v>
      </c>
      <c r="C258" s="1099" t="s">
        <v>2793</v>
      </c>
      <c r="D258" s="1100">
        <v>1359</v>
      </c>
    </row>
    <row r="259" spans="1:4" s="33" customFormat="1" ht="24" customHeight="1">
      <c r="A259" s="826">
        <v>251</v>
      </c>
      <c r="B259" s="1098" t="s">
        <v>2794</v>
      </c>
      <c r="C259" s="1099" t="s">
        <v>2795</v>
      </c>
      <c r="D259" s="1100">
        <v>1608</v>
      </c>
    </row>
    <row r="260" spans="1:4" s="33" customFormat="1" ht="24" customHeight="1">
      <c r="A260" s="826">
        <v>252</v>
      </c>
      <c r="B260" s="1098" t="s">
        <v>2796</v>
      </c>
      <c r="C260" s="1099" t="s">
        <v>2797</v>
      </c>
      <c r="D260" s="1100">
        <v>2514</v>
      </c>
    </row>
    <row r="261" spans="1:4" s="33" customFormat="1" ht="24" customHeight="1">
      <c r="A261" s="826">
        <v>253</v>
      </c>
      <c r="B261" s="1098" t="s">
        <v>2798</v>
      </c>
      <c r="C261" s="1099" t="s">
        <v>2799</v>
      </c>
      <c r="D261" s="1100">
        <v>2112</v>
      </c>
    </row>
    <row r="262" spans="1:4" s="33" customFormat="1" ht="24" customHeight="1">
      <c r="A262" s="826">
        <v>254</v>
      </c>
      <c r="B262" s="1098" t="s">
        <v>2800</v>
      </c>
      <c r="C262" s="1099" t="s">
        <v>2801</v>
      </c>
      <c r="D262" s="1100">
        <v>1914</v>
      </c>
    </row>
    <row r="263" spans="1:4" s="33" customFormat="1" ht="24" customHeight="1">
      <c r="A263" s="826">
        <v>255</v>
      </c>
      <c r="B263" s="1098" t="s">
        <v>2802</v>
      </c>
      <c r="C263" s="1099" t="s">
        <v>2803</v>
      </c>
      <c r="D263" s="1100">
        <v>1911</v>
      </c>
    </row>
    <row r="264" spans="1:4" s="33" customFormat="1" ht="24" customHeight="1">
      <c r="A264" s="826">
        <v>256</v>
      </c>
      <c r="B264" s="1098" t="s">
        <v>2804</v>
      </c>
      <c r="C264" s="1099" t="s">
        <v>2805</v>
      </c>
      <c r="D264" s="1100">
        <v>1914</v>
      </c>
    </row>
    <row r="265" spans="1:4" s="33" customFormat="1" ht="24" customHeight="1">
      <c r="A265" s="826">
        <v>257</v>
      </c>
      <c r="B265" s="1098" t="s">
        <v>2806</v>
      </c>
      <c r="C265" s="1099" t="s">
        <v>2807</v>
      </c>
      <c r="D265" s="1100">
        <v>2814</v>
      </c>
    </row>
    <row r="266" spans="1:4" s="33" customFormat="1" ht="24" customHeight="1">
      <c r="A266" s="826">
        <v>258</v>
      </c>
      <c r="B266" s="1098" t="s">
        <v>2808</v>
      </c>
      <c r="C266" s="1099" t="s">
        <v>2809</v>
      </c>
      <c r="D266" s="1100">
        <v>2700</v>
      </c>
    </row>
    <row r="267" spans="1:4" s="33" customFormat="1" ht="24" customHeight="1">
      <c r="A267" s="826">
        <v>259</v>
      </c>
      <c r="B267" s="1098" t="s">
        <v>2810</v>
      </c>
      <c r="C267" s="1099" t="s">
        <v>2811</v>
      </c>
      <c r="D267" s="1100">
        <v>1911</v>
      </c>
    </row>
    <row r="268" spans="1:4" s="33" customFormat="1" ht="24" customHeight="1">
      <c r="A268" s="826">
        <v>260</v>
      </c>
      <c r="B268" s="1098" t="s">
        <v>2812</v>
      </c>
      <c r="C268" s="1099" t="s">
        <v>2813</v>
      </c>
      <c r="D268" s="1100">
        <v>1794</v>
      </c>
    </row>
    <row r="269" spans="1:4" s="33" customFormat="1" ht="24" customHeight="1">
      <c r="A269" s="826">
        <v>261</v>
      </c>
      <c r="B269" s="1098" t="s">
        <v>2814</v>
      </c>
      <c r="C269" s="1099" t="s">
        <v>2815</v>
      </c>
      <c r="D269" s="1100">
        <v>2814</v>
      </c>
    </row>
    <row r="270" spans="1:4" s="33" customFormat="1" ht="24" customHeight="1">
      <c r="A270" s="826">
        <v>262</v>
      </c>
      <c r="B270" s="1098" t="s">
        <v>2816</v>
      </c>
      <c r="C270" s="1099" t="s">
        <v>2817</v>
      </c>
      <c r="D270" s="1100">
        <v>1914</v>
      </c>
    </row>
    <row r="271" spans="1:4" s="33" customFormat="1" ht="24" customHeight="1">
      <c r="A271" s="826">
        <v>263</v>
      </c>
      <c r="B271" s="1098" t="s">
        <v>2818</v>
      </c>
      <c r="C271" s="1099" t="s">
        <v>2819</v>
      </c>
      <c r="D271" s="1100">
        <v>1911</v>
      </c>
    </row>
    <row r="272" spans="1:4" s="33" customFormat="1" ht="24" customHeight="1">
      <c r="A272" s="826">
        <v>264</v>
      </c>
      <c r="B272" s="1098" t="s">
        <v>2820</v>
      </c>
      <c r="C272" s="1099" t="s">
        <v>2821</v>
      </c>
      <c r="D272" s="1100">
        <v>2514</v>
      </c>
    </row>
    <row r="273" spans="1:4" s="33" customFormat="1" ht="24" customHeight="1">
      <c r="A273" s="826">
        <v>265</v>
      </c>
      <c r="B273" s="1098" t="s">
        <v>2822</v>
      </c>
      <c r="C273" s="1099" t="s">
        <v>2823</v>
      </c>
      <c r="D273" s="1100">
        <v>1911</v>
      </c>
    </row>
    <row r="274" spans="1:4" s="33" customFormat="1" ht="24" customHeight="1">
      <c r="A274" s="826">
        <v>266</v>
      </c>
      <c r="B274" s="1098" t="s">
        <v>2824</v>
      </c>
      <c r="C274" s="1099" t="s">
        <v>2825</v>
      </c>
      <c r="D274" s="1100">
        <v>2133</v>
      </c>
    </row>
    <row r="275" spans="1:4" s="33" customFormat="1" ht="24" customHeight="1">
      <c r="A275" s="826">
        <v>267</v>
      </c>
      <c r="B275" s="1098" t="s">
        <v>2826</v>
      </c>
      <c r="C275" s="1099" t="s">
        <v>2827</v>
      </c>
      <c r="D275" s="1100">
        <v>2289</v>
      </c>
    </row>
    <row r="276" spans="1:4" s="33" customFormat="1" ht="24" customHeight="1">
      <c r="A276" s="826">
        <v>268</v>
      </c>
      <c r="B276" s="1098" t="s">
        <v>2828</v>
      </c>
      <c r="C276" s="1099" t="s">
        <v>2829</v>
      </c>
      <c r="D276" s="1100">
        <v>1914</v>
      </c>
    </row>
    <row r="277" spans="1:4" s="33" customFormat="1" ht="24" customHeight="1">
      <c r="A277" s="826">
        <v>269</v>
      </c>
      <c r="B277" s="1098" t="s">
        <v>2830</v>
      </c>
      <c r="C277" s="1099" t="s">
        <v>2831</v>
      </c>
      <c r="D277" s="1100">
        <v>2481</v>
      </c>
    </row>
    <row r="278" spans="1:4" s="33" customFormat="1" ht="24" customHeight="1">
      <c r="A278" s="826">
        <v>270</v>
      </c>
      <c r="B278" s="1098" t="s">
        <v>2832</v>
      </c>
      <c r="C278" s="1099" t="s">
        <v>2833</v>
      </c>
      <c r="D278" s="1100">
        <v>2034</v>
      </c>
    </row>
    <row r="279" spans="1:4" s="33" customFormat="1" ht="24" customHeight="1">
      <c r="A279" s="826">
        <v>271</v>
      </c>
      <c r="B279" s="1098" t="s">
        <v>2834</v>
      </c>
      <c r="C279" s="1099" t="s">
        <v>2835</v>
      </c>
      <c r="D279" s="1100">
        <v>2814</v>
      </c>
    </row>
    <row r="280" spans="1:4" s="33" customFormat="1" ht="24" customHeight="1">
      <c r="A280" s="826">
        <v>272</v>
      </c>
      <c r="B280" s="1098" t="s">
        <v>2836</v>
      </c>
      <c r="C280" s="1099" t="s">
        <v>2837</v>
      </c>
      <c r="D280" s="1100">
        <v>2514</v>
      </c>
    </row>
    <row r="281" spans="1:4" s="33" customFormat="1" ht="24" customHeight="1">
      <c r="A281" s="826">
        <v>273</v>
      </c>
      <c r="B281" s="1098" t="s">
        <v>2838</v>
      </c>
      <c r="C281" s="1099" t="s">
        <v>2839</v>
      </c>
      <c r="D281" s="1100">
        <v>2409</v>
      </c>
    </row>
    <row r="282" spans="1:4" s="33" customFormat="1" ht="24" customHeight="1">
      <c r="A282" s="826">
        <v>274</v>
      </c>
      <c r="B282" s="1098" t="s">
        <v>2840</v>
      </c>
      <c r="C282" s="1099" t="s">
        <v>2841</v>
      </c>
      <c r="D282" s="1100">
        <v>2043</v>
      </c>
    </row>
    <row r="283" spans="1:4" s="33" customFormat="1" ht="24" customHeight="1">
      <c r="A283" s="826">
        <v>275</v>
      </c>
      <c r="B283" s="1098" t="s">
        <v>2842</v>
      </c>
      <c r="C283" s="1099" t="s">
        <v>2843</v>
      </c>
      <c r="D283" s="1100">
        <v>2739</v>
      </c>
    </row>
    <row r="284" spans="1:4" s="33" customFormat="1" ht="24" customHeight="1">
      <c r="A284" s="826">
        <v>276</v>
      </c>
      <c r="B284" s="1098" t="s">
        <v>2844</v>
      </c>
      <c r="C284" s="1099" t="s">
        <v>2845</v>
      </c>
      <c r="D284" s="1100">
        <v>1914</v>
      </c>
    </row>
    <row r="285" spans="1:4" s="33" customFormat="1" ht="24" customHeight="1">
      <c r="A285" s="826">
        <v>277</v>
      </c>
      <c r="B285" s="1098" t="s">
        <v>2846</v>
      </c>
      <c r="C285" s="1099" t="s">
        <v>2847</v>
      </c>
      <c r="D285" s="1100">
        <v>2124</v>
      </c>
    </row>
    <row r="286" spans="1:4" s="33" customFormat="1" ht="24" customHeight="1">
      <c r="A286" s="826">
        <v>278</v>
      </c>
      <c r="B286" s="1098" t="s">
        <v>2848</v>
      </c>
      <c r="C286" s="1099" t="s">
        <v>2849</v>
      </c>
      <c r="D286" s="1100">
        <v>2367</v>
      </c>
    </row>
    <row r="287" spans="1:4" s="33" customFormat="1" ht="24" customHeight="1">
      <c r="A287" s="826">
        <v>279</v>
      </c>
      <c r="B287" s="1098" t="s">
        <v>2850</v>
      </c>
      <c r="C287" s="1099" t="s">
        <v>2851</v>
      </c>
      <c r="D287" s="1100">
        <v>2214</v>
      </c>
    </row>
    <row r="288" spans="1:4" s="33" customFormat="1" ht="24" customHeight="1">
      <c r="A288" s="826">
        <v>280</v>
      </c>
      <c r="B288" s="1098" t="s">
        <v>2852</v>
      </c>
      <c r="C288" s="1099" t="s">
        <v>2853</v>
      </c>
      <c r="D288" s="1100">
        <v>2925</v>
      </c>
    </row>
    <row r="289" spans="1:4" s="33" customFormat="1" ht="24" customHeight="1">
      <c r="A289" s="826">
        <v>281</v>
      </c>
      <c r="B289" s="1098" t="s">
        <v>2854</v>
      </c>
      <c r="C289" s="1099" t="s">
        <v>2855</v>
      </c>
      <c r="D289" s="1100">
        <v>1911</v>
      </c>
    </row>
    <row r="290" spans="1:4" s="33" customFormat="1" ht="24" customHeight="1">
      <c r="A290" s="826">
        <v>282</v>
      </c>
      <c r="B290" s="1098" t="s">
        <v>2856</v>
      </c>
      <c r="C290" s="1099" t="s">
        <v>2857</v>
      </c>
      <c r="D290" s="1100">
        <v>1377</v>
      </c>
    </row>
    <row r="291" spans="1:4" s="33" customFormat="1" ht="24" customHeight="1">
      <c r="A291" s="826">
        <v>283</v>
      </c>
      <c r="B291" s="1098" t="s">
        <v>2858</v>
      </c>
      <c r="C291" s="1099" t="s">
        <v>2857</v>
      </c>
      <c r="D291" s="1100">
        <v>1209</v>
      </c>
    </row>
    <row r="292" spans="1:4" s="33" customFormat="1" ht="24" customHeight="1">
      <c r="A292" s="826">
        <v>284</v>
      </c>
      <c r="B292" s="1098" t="s">
        <v>2859</v>
      </c>
      <c r="C292" s="1099" t="s">
        <v>2860</v>
      </c>
      <c r="D292" s="1100">
        <v>2817</v>
      </c>
    </row>
    <row r="293" spans="1:4" s="33" customFormat="1" ht="24" customHeight="1">
      <c r="A293" s="826">
        <v>285</v>
      </c>
      <c r="B293" s="1098" t="s">
        <v>2861</v>
      </c>
      <c r="C293" s="1099" t="s">
        <v>2862</v>
      </c>
      <c r="D293" s="1100">
        <v>1914</v>
      </c>
    </row>
    <row r="294" spans="1:4" s="33" customFormat="1" ht="24" customHeight="1">
      <c r="A294" s="826">
        <v>286</v>
      </c>
      <c r="B294" s="1098" t="s">
        <v>2863</v>
      </c>
      <c r="C294" s="1099" t="s">
        <v>2864</v>
      </c>
      <c r="D294" s="1100">
        <v>1914</v>
      </c>
    </row>
    <row r="295" spans="1:4" s="33" customFormat="1" ht="24" customHeight="1">
      <c r="A295" s="826">
        <v>287</v>
      </c>
      <c r="B295" s="1098" t="s">
        <v>2865</v>
      </c>
      <c r="C295" s="1099" t="s">
        <v>2866</v>
      </c>
      <c r="D295" s="1100">
        <v>2364</v>
      </c>
    </row>
    <row r="296" spans="1:4" s="33" customFormat="1" ht="24" customHeight="1">
      <c r="A296" s="826">
        <v>288</v>
      </c>
      <c r="B296" s="1098" t="s">
        <v>2867</v>
      </c>
      <c r="C296" s="1099" t="s">
        <v>2868</v>
      </c>
      <c r="D296" s="1100">
        <v>1887</v>
      </c>
    </row>
    <row r="297" spans="1:4" s="33" customFormat="1" ht="24" customHeight="1">
      <c r="A297" s="826">
        <v>289</v>
      </c>
      <c r="B297" s="1098" t="s">
        <v>2869</v>
      </c>
      <c r="C297" s="1099" t="s">
        <v>2870</v>
      </c>
      <c r="D297" s="1100">
        <v>1911</v>
      </c>
    </row>
    <row r="298" spans="1:4" s="33" customFormat="1" ht="24" customHeight="1">
      <c r="A298" s="826">
        <v>290</v>
      </c>
      <c r="B298" s="1098" t="s">
        <v>2871</v>
      </c>
      <c r="C298" s="1099" t="s">
        <v>2872</v>
      </c>
      <c r="D298" s="1100">
        <v>2514</v>
      </c>
    </row>
    <row r="299" spans="1:4" s="33" customFormat="1" ht="24" customHeight="1">
      <c r="A299" s="826">
        <v>291</v>
      </c>
      <c r="B299" s="1098" t="s">
        <v>2873</v>
      </c>
      <c r="C299" s="1099" t="s">
        <v>2874</v>
      </c>
      <c r="D299" s="1100">
        <v>2925</v>
      </c>
    </row>
    <row r="300" spans="1:4" s="33" customFormat="1" ht="24" customHeight="1">
      <c r="A300" s="826">
        <v>292</v>
      </c>
      <c r="B300" s="1098" t="s">
        <v>2875</v>
      </c>
      <c r="C300" s="1099" t="s">
        <v>2876</v>
      </c>
      <c r="D300" s="1100">
        <v>2043</v>
      </c>
    </row>
    <row r="301" spans="1:4" s="33" customFormat="1" ht="24" customHeight="1">
      <c r="A301" s="826">
        <v>293</v>
      </c>
      <c r="B301" s="1098" t="s">
        <v>2877</v>
      </c>
      <c r="C301" s="1099" t="s">
        <v>2878</v>
      </c>
      <c r="D301" s="1100">
        <v>2214</v>
      </c>
    </row>
    <row r="302" spans="1:4" s="33" customFormat="1" ht="24" customHeight="1">
      <c r="A302" s="826">
        <v>294</v>
      </c>
      <c r="B302" s="1098" t="s">
        <v>2879</v>
      </c>
      <c r="C302" s="1099" t="s">
        <v>2880</v>
      </c>
      <c r="D302" s="1100">
        <v>2367</v>
      </c>
    </row>
    <row r="303" spans="1:4" s="33" customFormat="1" ht="24" customHeight="1">
      <c r="A303" s="826">
        <v>295</v>
      </c>
      <c r="B303" s="1098" t="s">
        <v>2881</v>
      </c>
      <c r="C303" s="1099" t="s">
        <v>2882</v>
      </c>
      <c r="D303" s="1100">
        <v>2511</v>
      </c>
    </row>
    <row r="304" spans="1:4" s="33" customFormat="1" ht="24" customHeight="1">
      <c r="A304" s="826">
        <v>296</v>
      </c>
      <c r="B304" s="1098" t="s">
        <v>2883</v>
      </c>
      <c r="C304" s="1099" t="s">
        <v>2884</v>
      </c>
      <c r="D304" s="1100">
        <v>2217</v>
      </c>
    </row>
    <row r="305" spans="1:4" s="33" customFormat="1" ht="24" customHeight="1">
      <c r="A305" s="826">
        <v>297</v>
      </c>
      <c r="B305" s="1098" t="s">
        <v>2885</v>
      </c>
      <c r="C305" s="1099" t="s">
        <v>2886</v>
      </c>
      <c r="D305" s="1100">
        <v>2214</v>
      </c>
    </row>
    <row r="306" spans="1:4" s="33" customFormat="1" ht="24" customHeight="1">
      <c r="A306" s="826">
        <v>298</v>
      </c>
      <c r="B306" s="1098" t="s">
        <v>2887</v>
      </c>
      <c r="C306" s="1099" t="s">
        <v>2888</v>
      </c>
      <c r="D306" s="1100">
        <v>1818</v>
      </c>
    </row>
    <row r="307" spans="1:4" s="33" customFormat="1" ht="24" customHeight="1">
      <c r="A307" s="826">
        <v>299</v>
      </c>
      <c r="B307" s="1098" t="s">
        <v>2889</v>
      </c>
      <c r="C307" s="1099" t="s">
        <v>2890</v>
      </c>
      <c r="D307" s="1100">
        <v>2214</v>
      </c>
    </row>
    <row r="308" spans="1:4" s="33" customFormat="1" ht="24" customHeight="1">
      <c r="A308" s="826">
        <v>300</v>
      </c>
      <c r="B308" s="1098" t="s">
        <v>2891</v>
      </c>
      <c r="C308" s="1099" t="s">
        <v>2892</v>
      </c>
      <c r="D308" s="1100">
        <v>1914</v>
      </c>
    </row>
    <row r="309" spans="1:4" s="33" customFormat="1" ht="24" customHeight="1">
      <c r="A309" s="826">
        <v>301</v>
      </c>
      <c r="B309" s="1098" t="s">
        <v>2893</v>
      </c>
      <c r="C309" s="1099" t="s">
        <v>2894</v>
      </c>
      <c r="D309" s="1100">
        <v>2166</v>
      </c>
    </row>
    <row r="310" spans="1:4" s="33" customFormat="1" ht="24" customHeight="1">
      <c r="A310" s="826">
        <v>302</v>
      </c>
      <c r="B310" s="1098" t="s">
        <v>2895</v>
      </c>
      <c r="C310" s="1099" t="s">
        <v>2896</v>
      </c>
      <c r="D310" s="1100">
        <v>2826</v>
      </c>
    </row>
    <row r="311" spans="1:4" s="33" customFormat="1" ht="24" customHeight="1">
      <c r="A311" s="826">
        <v>303</v>
      </c>
      <c r="B311" s="1098" t="s">
        <v>2897</v>
      </c>
      <c r="C311" s="1099" t="s">
        <v>2898</v>
      </c>
      <c r="D311" s="1100">
        <v>2556</v>
      </c>
    </row>
    <row r="312" spans="1:4" s="33" customFormat="1" ht="24" customHeight="1">
      <c r="A312" s="826">
        <v>304</v>
      </c>
      <c r="B312" s="1098" t="s">
        <v>2899</v>
      </c>
      <c r="C312" s="1099" t="s">
        <v>2900</v>
      </c>
      <c r="D312" s="1100">
        <v>1626</v>
      </c>
    </row>
    <row r="313" spans="1:4" s="33" customFormat="1" ht="24" customHeight="1">
      <c r="A313" s="826">
        <v>305</v>
      </c>
      <c r="B313" s="1098" t="s">
        <v>2901</v>
      </c>
      <c r="C313" s="1099" t="s">
        <v>2902</v>
      </c>
      <c r="D313" s="1100">
        <v>1911</v>
      </c>
    </row>
    <row r="314" spans="1:4" s="33" customFormat="1" ht="24" customHeight="1">
      <c r="A314" s="826">
        <v>306</v>
      </c>
      <c r="B314" s="1098" t="s">
        <v>2903</v>
      </c>
      <c r="C314" s="1099" t="s">
        <v>2904</v>
      </c>
      <c r="D314" s="1100">
        <v>2550</v>
      </c>
    </row>
    <row r="315" spans="1:4" s="33" customFormat="1" ht="24" customHeight="1">
      <c r="A315" s="826">
        <v>307</v>
      </c>
      <c r="B315" s="1098" t="s">
        <v>2905</v>
      </c>
      <c r="C315" s="1099" t="s">
        <v>2906</v>
      </c>
      <c r="D315" s="1100">
        <v>2916</v>
      </c>
    </row>
    <row r="316" spans="1:4" s="33" customFormat="1" ht="24" customHeight="1">
      <c r="A316" s="826">
        <v>308</v>
      </c>
      <c r="B316" s="1098" t="s">
        <v>2907</v>
      </c>
      <c r="C316" s="1099" t="s">
        <v>2908</v>
      </c>
      <c r="D316" s="1100">
        <v>1611</v>
      </c>
    </row>
    <row r="317" spans="1:4" s="33" customFormat="1" ht="24" customHeight="1">
      <c r="A317" s="826">
        <v>309</v>
      </c>
      <c r="B317" s="1098" t="s">
        <v>2909</v>
      </c>
      <c r="C317" s="1099" t="s">
        <v>2910</v>
      </c>
      <c r="D317" s="1100">
        <v>1911</v>
      </c>
    </row>
    <row r="318" spans="1:4" s="33" customFormat="1" ht="24" customHeight="1">
      <c r="A318" s="826">
        <v>310</v>
      </c>
      <c r="B318" s="1098" t="s">
        <v>2911</v>
      </c>
      <c r="C318" s="1099" t="s">
        <v>2912</v>
      </c>
      <c r="D318" s="1100">
        <v>2217</v>
      </c>
    </row>
    <row r="319" spans="1:4" s="33" customFormat="1" ht="24" customHeight="1">
      <c r="A319" s="826">
        <v>311</v>
      </c>
      <c r="B319" s="1098" t="s">
        <v>2913</v>
      </c>
      <c r="C319" s="1099" t="s">
        <v>2914</v>
      </c>
      <c r="D319" s="1100">
        <v>1872</v>
      </c>
    </row>
    <row r="320" spans="1:4" s="33" customFormat="1" ht="24" customHeight="1">
      <c r="A320" s="826">
        <v>312</v>
      </c>
      <c r="B320" s="1098" t="s">
        <v>2915</v>
      </c>
      <c r="C320" s="1099" t="s">
        <v>2916</v>
      </c>
      <c r="D320" s="1100">
        <v>1794</v>
      </c>
    </row>
    <row r="321" spans="1:4" s="33" customFormat="1" ht="24" customHeight="1">
      <c r="A321" s="826">
        <v>313</v>
      </c>
      <c r="B321" s="1098" t="s">
        <v>2917</v>
      </c>
      <c r="C321" s="1099" t="s">
        <v>2918</v>
      </c>
      <c r="D321" s="1100">
        <v>2778</v>
      </c>
    </row>
    <row r="322" spans="1:4" s="33" customFormat="1" ht="24" customHeight="1">
      <c r="A322" s="826">
        <v>314</v>
      </c>
      <c r="B322" s="1098" t="s">
        <v>2919</v>
      </c>
      <c r="C322" s="1099" t="s">
        <v>2920</v>
      </c>
      <c r="D322" s="1100">
        <v>1629</v>
      </c>
    </row>
    <row r="323" spans="1:4" s="33" customFormat="1" ht="24" customHeight="1">
      <c r="A323" s="826">
        <v>315</v>
      </c>
      <c r="B323" s="1098" t="s">
        <v>2921</v>
      </c>
      <c r="C323" s="1099" t="s">
        <v>2922</v>
      </c>
      <c r="D323" s="1100">
        <v>2031</v>
      </c>
    </row>
    <row r="324" spans="1:4" s="33" customFormat="1" ht="24" customHeight="1">
      <c r="A324" s="826">
        <v>316</v>
      </c>
      <c r="B324" s="1098" t="s">
        <v>2923</v>
      </c>
      <c r="C324" s="1099" t="s">
        <v>2924</v>
      </c>
      <c r="D324" s="1100">
        <v>1710</v>
      </c>
    </row>
    <row r="325" spans="1:4" s="33" customFormat="1" ht="24" customHeight="1">
      <c r="A325" s="826">
        <v>317</v>
      </c>
      <c r="B325" s="1098" t="s">
        <v>2925</v>
      </c>
      <c r="C325" s="1099" t="s">
        <v>2926</v>
      </c>
      <c r="D325" s="1100">
        <v>1608</v>
      </c>
    </row>
    <row r="326" spans="1:4" s="33" customFormat="1" ht="24" customHeight="1">
      <c r="A326" s="826">
        <v>318</v>
      </c>
      <c r="B326" s="1098" t="s">
        <v>2927</v>
      </c>
      <c r="C326" s="1099" t="s">
        <v>2928</v>
      </c>
      <c r="D326" s="1100">
        <v>1611</v>
      </c>
    </row>
    <row r="327" spans="1:4" s="33" customFormat="1" ht="24" customHeight="1">
      <c r="A327" s="826">
        <v>319</v>
      </c>
      <c r="B327" s="1098" t="s">
        <v>2929</v>
      </c>
      <c r="C327" s="1099" t="s">
        <v>2930</v>
      </c>
      <c r="D327" s="1100">
        <v>2814</v>
      </c>
    </row>
    <row r="328" spans="1:4" s="33" customFormat="1" ht="24" customHeight="1">
      <c r="A328" s="826">
        <v>320</v>
      </c>
      <c r="B328" s="1098" t="s">
        <v>2931</v>
      </c>
      <c r="C328" s="1099" t="s">
        <v>2932</v>
      </c>
      <c r="D328" s="1100">
        <v>2514</v>
      </c>
    </row>
    <row r="329" spans="1:4" s="33" customFormat="1" ht="24" customHeight="1">
      <c r="A329" s="826">
        <v>321</v>
      </c>
      <c r="B329" s="1098" t="s">
        <v>2933</v>
      </c>
      <c r="C329" s="1099" t="s">
        <v>2934</v>
      </c>
      <c r="D329" s="1100">
        <v>1911</v>
      </c>
    </row>
    <row r="330" spans="1:4" s="33" customFormat="1" ht="24" customHeight="1">
      <c r="A330" s="826">
        <v>322</v>
      </c>
      <c r="B330" s="1098" t="s">
        <v>2935</v>
      </c>
      <c r="C330" s="1099" t="s">
        <v>2936</v>
      </c>
      <c r="D330" s="1100">
        <v>1914</v>
      </c>
    </row>
    <row r="331" spans="1:4" s="33" customFormat="1" ht="24" customHeight="1">
      <c r="A331" s="826">
        <v>323</v>
      </c>
      <c r="B331" s="1098" t="s">
        <v>2937</v>
      </c>
      <c r="C331" s="1099" t="s">
        <v>2936</v>
      </c>
      <c r="D331" s="1100">
        <v>1911</v>
      </c>
    </row>
    <row r="332" spans="1:4" s="33" customFormat="1" ht="24" customHeight="1">
      <c r="A332" s="826">
        <v>324</v>
      </c>
      <c r="B332" s="1098" t="s">
        <v>2938</v>
      </c>
      <c r="C332" s="1099" t="s">
        <v>2939</v>
      </c>
      <c r="D332" s="1100">
        <v>1812</v>
      </c>
    </row>
    <row r="333" spans="1:4" s="33" customFormat="1" ht="24" customHeight="1">
      <c r="A333" s="826">
        <v>325</v>
      </c>
      <c r="B333" s="1098" t="s">
        <v>2940</v>
      </c>
      <c r="C333" s="1099" t="s">
        <v>2941</v>
      </c>
      <c r="D333" s="1100">
        <v>2214</v>
      </c>
    </row>
    <row r="334" spans="1:4" s="33" customFormat="1" ht="24" customHeight="1">
      <c r="A334" s="826">
        <v>326</v>
      </c>
      <c r="B334" s="1098" t="s">
        <v>2942</v>
      </c>
      <c r="C334" s="1099" t="s">
        <v>2943</v>
      </c>
      <c r="D334" s="1100">
        <v>1791</v>
      </c>
    </row>
    <row r="335" spans="1:4" s="33" customFormat="1" ht="24" customHeight="1">
      <c r="A335" s="826">
        <v>327</v>
      </c>
      <c r="B335" s="1098" t="s">
        <v>2944</v>
      </c>
      <c r="C335" s="1099" t="s">
        <v>2945</v>
      </c>
      <c r="D335" s="1100">
        <v>1671</v>
      </c>
    </row>
    <row r="336" spans="1:4" s="33" customFormat="1" ht="24" customHeight="1">
      <c r="A336" s="826">
        <v>328</v>
      </c>
      <c r="B336" s="1098" t="s">
        <v>2946</v>
      </c>
      <c r="C336" s="1099" t="s">
        <v>2947</v>
      </c>
      <c r="D336" s="1100">
        <v>1791</v>
      </c>
    </row>
    <row r="337" spans="1:4" s="33" customFormat="1" ht="24" customHeight="1">
      <c r="A337" s="826">
        <v>329</v>
      </c>
      <c r="B337" s="1098" t="s">
        <v>2948</v>
      </c>
      <c r="C337" s="1099" t="s">
        <v>2949</v>
      </c>
      <c r="D337" s="1100">
        <v>1788</v>
      </c>
    </row>
    <row r="338" spans="1:4" s="33" customFormat="1" ht="24" customHeight="1">
      <c r="A338" s="826">
        <v>330</v>
      </c>
      <c r="B338" s="1098" t="s">
        <v>2950</v>
      </c>
      <c r="C338" s="1099" t="s">
        <v>2951</v>
      </c>
      <c r="D338" s="1100">
        <v>1611</v>
      </c>
    </row>
    <row r="339" spans="1:4" s="33" customFormat="1" ht="24" customHeight="1">
      <c r="A339" s="826">
        <v>331</v>
      </c>
      <c r="B339" s="1098" t="s">
        <v>2952</v>
      </c>
      <c r="C339" s="1099" t="s">
        <v>2953</v>
      </c>
      <c r="D339" s="1100">
        <v>1608</v>
      </c>
    </row>
    <row r="340" spans="1:4" s="33" customFormat="1" ht="24" customHeight="1">
      <c r="A340" s="826">
        <v>332</v>
      </c>
      <c r="B340" s="1098" t="s">
        <v>2954</v>
      </c>
      <c r="C340" s="1099" t="s">
        <v>2955</v>
      </c>
      <c r="D340" s="1100">
        <v>1611</v>
      </c>
    </row>
    <row r="341" spans="1:4" s="33" customFormat="1" ht="24" customHeight="1">
      <c r="A341" s="826">
        <v>333</v>
      </c>
      <c r="B341" s="1098" t="s">
        <v>2956</v>
      </c>
      <c r="C341" s="1099" t="s">
        <v>2957</v>
      </c>
      <c r="D341" s="1100">
        <v>1911</v>
      </c>
    </row>
    <row r="342" spans="1:4" s="33" customFormat="1" ht="24" customHeight="1">
      <c r="A342" s="826">
        <v>334</v>
      </c>
      <c r="B342" s="1098" t="s">
        <v>2958</v>
      </c>
      <c r="C342" s="1099" t="s">
        <v>2959</v>
      </c>
      <c r="D342" s="1100">
        <v>1914</v>
      </c>
    </row>
    <row r="343" spans="1:4" s="33" customFormat="1" ht="24" customHeight="1">
      <c r="A343" s="826">
        <v>335</v>
      </c>
      <c r="B343" s="1098" t="s">
        <v>2960</v>
      </c>
      <c r="C343" s="1099" t="s">
        <v>2961</v>
      </c>
      <c r="D343" s="1100">
        <v>1608</v>
      </c>
    </row>
    <row r="344" spans="1:4" s="33" customFormat="1" ht="24" customHeight="1">
      <c r="A344" s="826">
        <v>336</v>
      </c>
      <c r="B344" s="1098" t="s">
        <v>2962</v>
      </c>
      <c r="C344" s="1099" t="s">
        <v>2963</v>
      </c>
      <c r="D344" s="1100">
        <v>1311</v>
      </c>
    </row>
    <row r="345" spans="1:4" s="33" customFormat="1" ht="24" customHeight="1">
      <c r="A345" s="826">
        <v>337</v>
      </c>
      <c r="B345" s="1098" t="s">
        <v>2964</v>
      </c>
      <c r="C345" s="1099" t="s">
        <v>2965</v>
      </c>
      <c r="D345" s="1100">
        <v>1911</v>
      </c>
    </row>
    <row r="346" spans="1:4" s="33" customFormat="1" ht="24" customHeight="1">
      <c r="A346" s="826">
        <v>338</v>
      </c>
      <c r="B346" s="1098" t="s">
        <v>2966</v>
      </c>
      <c r="C346" s="1099" t="s">
        <v>2967</v>
      </c>
      <c r="D346" s="1100">
        <v>1611</v>
      </c>
    </row>
    <row r="347" spans="1:4" s="33" customFormat="1" ht="24" customHeight="1">
      <c r="A347" s="826">
        <v>339</v>
      </c>
      <c r="B347" s="1098" t="s">
        <v>2968</v>
      </c>
      <c r="C347" s="1099" t="s">
        <v>2969</v>
      </c>
      <c r="D347" s="1100">
        <v>2031</v>
      </c>
    </row>
    <row r="348" spans="1:4" s="33" customFormat="1" ht="24" customHeight="1">
      <c r="A348" s="826">
        <v>340</v>
      </c>
      <c r="B348" s="1098" t="s">
        <v>2970</v>
      </c>
      <c r="C348" s="1099" t="s">
        <v>2971</v>
      </c>
      <c r="D348" s="1100">
        <v>1914</v>
      </c>
    </row>
    <row r="349" spans="1:4" s="33" customFormat="1" ht="24" customHeight="1">
      <c r="A349" s="826">
        <v>341</v>
      </c>
      <c r="B349" s="1098" t="s">
        <v>2972</v>
      </c>
      <c r="C349" s="1099" t="s">
        <v>2973</v>
      </c>
      <c r="D349" s="1100">
        <v>1911</v>
      </c>
    </row>
    <row r="350" spans="1:4" s="33" customFormat="1" ht="24" customHeight="1">
      <c r="A350" s="826">
        <v>342</v>
      </c>
      <c r="B350" s="1098" t="s">
        <v>2974</v>
      </c>
      <c r="C350" s="1099" t="s">
        <v>2975</v>
      </c>
      <c r="D350" s="1100">
        <v>1914</v>
      </c>
    </row>
    <row r="351" spans="1:4" s="33" customFormat="1" ht="24" customHeight="1">
      <c r="A351" s="826">
        <v>343</v>
      </c>
      <c r="B351" s="1098" t="s">
        <v>2976</v>
      </c>
      <c r="C351" s="1099" t="s">
        <v>2977</v>
      </c>
      <c r="D351" s="1100">
        <v>2589</v>
      </c>
    </row>
    <row r="352" spans="1:4" s="33" customFormat="1" ht="24" customHeight="1">
      <c r="A352" s="826">
        <v>344</v>
      </c>
      <c r="B352" s="1098" t="s">
        <v>2978</v>
      </c>
      <c r="C352" s="1099" t="s">
        <v>2979</v>
      </c>
      <c r="D352" s="1100">
        <v>1611</v>
      </c>
    </row>
    <row r="353" spans="1:4" s="33" customFormat="1" ht="24" customHeight="1">
      <c r="A353" s="826">
        <v>345</v>
      </c>
      <c r="B353" s="1098" t="s">
        <v>2980</v>
      </c>
      <c r="C353" s="1099" t="s">
        <v>2981</v>
      </c>
      <c r="D353" s="1100">
        <v>2814</v>
      </c>
    </row>
    <row r="354" spans="1:4" s="33" customFormat="1" ht="24" customHeight="1">
      <c r="A354" s="826">
        <v>346</v>
      </c>
      <c r="B354" s="1098" t="s">
        <v>2982</v>
      </c>
      <c r="C354" s="1099" t="s">
        <v>2983</v>
      </c>
      <c r="D354" s="1100">
        <v>1794</v>
      </c>
    </row>
    <row r="355" spans="1:4" s="33" customFormat="1" ht="24" customHeight="1">
      <c r="A355" s="826">
        <v>347</v>
      </c>
      <c r="B355" s="1098" t="s">
        <v>2984</v>
      </c>
      <c r="C355" s="1099" t="s">
        <v>2985</v>
      </c>
      <c r="D355" s="1100">
        <v>1791</v>
      </c>
    </row>
    <row r="356" spans="1:4" s="33" customFormat="1" ht="24" customHeight="1">
      <c r="A356" s="826">
        <v>348</v>
      </c>
      <c r="B356" s="1098" t="s">
        <v>2986</v>
      </c>
      <c r="C356" s="1099" t="s">
        <v>2987</v>
      </c>
      <c r="D356" s="1100">
        <v>1914</v>
      </c>
    </row>
    <row r="357" spans="1:4" s="33" customFormat="1" ht="24" customHeight="1">
      <c r="A357" s="826">
        <v>349</v>
      </c>
      <c r="B357" s="1098" t="s">
        <v>2988</v>
      </c>
      <c r="C357" s="1099" t="s">
        <v>2989</v>
      </c>
      <c r="D357" s="1100">
        <v>1608</v>
      </c>
    </row>
    <row r="358" spans="1:4" s="33" customFormat="1" ht="24" customHeight="1">
      <c r="A358" s="826">
        <v>350</v>
      </c>
      <c r="B358" s="1098" t="s">
        <v>2990</v>
      </c>
      <c r="C358" s="1099" t="s">
        <v>2991</v>
      </c>
      <c r="D358" s="1100">
        <v>1407</v>
      </c>
    </row>
    <row r="359" spans="1:4" s="33" customFormat="1" ht="24" customHeight="1">
      <c r="A359" s="826">
        <v>351</v>
      </c>
      <c r="B359" s="1098" t="s">
        <v>2992</v>
      </c>
      <c r="C359" s="1099" t="s">
        <v>2993</v>
      </c>
      <c r="D359" s="1100">
        <v>2814</v>
      </c>
    </row>
    <row r="360" spans="1:4" s="33" customFormat="1" ht="24" customHeight="1">
      <c r="A360" s="826">
        <v>352</v>
      </c>
      <c r="B360" s="1098" t="s">
        <v>2994</v>
      </c>
      <c r="C360" s="1099" t="s">
        <v>2995</v>
      </c>
      <c r="D360" s="1100">
        <v>1914</v>
      </c>
    </row>
    <row r="361" spans="1:4" s="33" customFormat="1" ht="24" customHeight="1">
      <c r="A361" s="826">
        <v>353</v>
      </c>
      <c r="B361" s="1098" t="s">
        <v>2996</v>
      </c>
      <c r="C361" s="1099" t="s">
        <v>2997</v>
      </c>
      <c r="D361" s="1100">
        <v>1911</v>
      </c>
    </row>
    <row r="362" spans="1:4" s="33" customFormat="1" ht="24" customHeight="1">
      <c r="A362" s="826">
        <v>354</v>
      </c>
      <c r="B362" s="1098" t="s">
        <v>2998</v>
      </c>
      <c r="C362" s="1099" t="s">
        <v>2999</v>
      </c>
      <c r="D362" s="1100">
        <v>1629</v>
      </c>
    </row>
    <row r="363" spans="1:4" s="33" customFormat="1" ht="24" customHeight="1">
      <c r="A363" s="826">
        <v>355</v>
      </c>
      <c r="B363" s="1098" t="s">
        <v>3000</v>
      </c>
      <c r="C363" s="1099" t="s">
        <v>3001</v>
      </c>
      <c r="D363" s="1100">
        <v>1911</v>
      </c>
    </row>
    <row r="364" spans="1:4" s="33" customFormat="1" ht="24" customHeight="1">
      <c r="A364" s="826">
        <v>356</v>
      </c>
      <c r="B364" s="1098" t="s">
        <v>3002</v>
      </c>
      <c r="C364" s="1099" t="s">
        <v>3003</v>
      </c>
      <c r="D364" s="1100">
        <v>1782</v>
      </c>
    </row>
    <row r="365" spans="1:4" s="33" customFormat="1" ht="24" customHeight="1">
      <c r="A365" s="826">
        <v>357</v>
      </c>
      <c r="B365" s="1098" t="s">
        <v>3004</v>
      </c>
      <c r="C365" s="1099" t="s">
        <v>3005</v>
      </c>
      <c r="D365" s="1100">
        <v>1134</v>
      </c>
    </row>
    <row r="366" spans="1:4" s="33" customFormat="1" ht="24" customHeight="1">
      <c r="A366" s="826">
        <v>358</v>
      </c>
      <c r="B366" s="1098" t="s">
        <v>3006</v>
      </c>
      <c r="C366" s="1099" t="s">
        <v>3007</v>
      </c>
      <c r="D366" s="1100">
        <v>1212</v>
      </c>
    </row>
    <row r="367" spans="1:4" s="33" customFormat="1" ht="24" customHeight="1">
      <c r="A367" s="826">
        <v>359</v>
      </c>
      <c r="B367" s="1098" t="s">
        <v>3008</v>
      </c>
      <c r="C367" s="1099" t="s">
        <v>3009</v>
      </c>
      <c r="D367" s="1100">
        <v>1983</v>
      </c>
    </row>
    <row r="368" spans="1:4" s="33" customFormat="1" ht="24" customHeight="1">
      <c r="A368" s="826">
        <v>360</v>
      </c>
      <c r="B368" s="1098" t="s">
        <v>3010</v>
      </c>
      <c r="C368" s="1099" t="s">
        <v>3011</v>
      </c>
      <c r="D368" s="1100">
        <v>1377</v>
      </c>
    </row>
    <row r="369" spans="1:4" s="33" customFormat="1" ht="24" customHeight="1">
      <c r="A369" s="826">
        <v>361</v>
      </c>
      <c r="B369" s="1098" t="s">
        <v>3012</v>
      </c>
      <c r="C369" s="1099" t="s">
        <v>3013</v>
      </c>
      <c r="D369" s="1100">
        <v>1608</v>
      </c>
    </row>
    <row r="370" spans="1:4" s="33" customFormat="1" ht="24" customHeight="1">
      <c r="A370" s="826">
        <v>362</v>
      </c>
      <c r="B370" s="1098" t="s">
        <v>3014</v>
      </c>
      <c r="C370" s="1099" t="s">
        <v>3015</v>
      </c>
      <c r="D370" s="1100">
        <v>1914</v>
      </c>
    </row>
    <row r="371" spans="1:4" s="33" customFormat="1" ht="24" customHeight="1">
      <c r="A371" s="826">
        <v>363</v>
      </c>
      <c r="B371" s="1098" t="s">
        <v>3016</v>
      </c>
      <c r="C371" s="1099" t="s">
        <v>3017</v>
      </c>
      <c r="D371" s="1100">
        <v>2814</v>
      </c>
    </row>
    <row r="372" spans="1:4" s="33" customFormat="1" ht="24" customHeight="1">
      <c r="A372" s="826">
        <v>364</v>
      </c>
      <c r="B372" s="1098" t="s">
        <v>3018</v>
      </c>
      <c r="C372" s="1099" t="s">
        <v>3019</v>
      </c>
      <c r="D372" s="1100">
        <v>2862</v>
      </c>
    </row>
    <row r="373" spans="1:4" s="33" customFormat="1" ht="24" customHeight="1">
      <c r="A373" s="826">
        <v>365</v>
      </c>
      <c r="B373" s="1098" t="s">
        <v>3020</v>
      </c>
      <c r="C373" s="1099" t="s">
        <v>3021</v>
      </c>
      <c r="D373" s="1100">
        <v>1911</v>
      </c>
    </row>
    <row r="374" spans="1:4" s="33" customFormat="1" ht="24" customHeight="1">
      <c r="A374" s="826">
        <v>366</v>
      </c>
      <c r="B374" s="1098" t="s">
        <v>3022</v>
      </c>
      <c r="C374" s="1099" t="s">
        <v>3023</v>
      </c>
      <c r="D374" s="1100">
        <v>1914</v>
      </c>
    </row>
    <row r="375" spans="1:4" s="33" customFormat="1" ht="24" customHeight="1">
      <c r="A375" s="826">
        <v>367</v>
      </c>
      <c r="B375" s="1098" t="s">
        <v>3024</v>
      </c>
      <c r="C375" s="1099" t="s">
        <v>3025</v>
      </c>
      <c r="D375" s="1100">
        <v>1743</v>
      </c>
    </row>
    <row r="376" spans="1:4" s="33" customFormat="1" ht="24" customHeight="1">
      <c r="A376" s="826">
        <v>368</v>
      </c>
      <c r="B376" s="1098" t="s">
        <v>3026</v>
      </c>
      <c r="C376" s="1099" t="s">
        <v>3027</v>
      </c>
      <c r="D376" s="1100">
        <v>2217</v>
      </c>
    </row>
    <row r="377" spans="1:4" s="33" customFormat="1" ht="24" customHeight="1">
      <c r="A377" s="826">
        <v>369</v>
      </c>
      <c r="B377" s="1098" t="s">
        <v>3028</v>
      </c>
      <c r="C377" s="1099" t="s">
        <v>3029</v>
      </c>
      <c r="D377" s="1100">
        <v>2511</v>
      </c>
    </row>
    <row r="378" spans="1:4" s="33" customFormat="1" ht="24" customHeight="1">
      <c r="A378" s="826">
        <v>370</v>
      </c>
      <c r="B378" s="1098" t="s">
        <v>3030</v>
      </c>
      <c r="C378" s="1099" t="s">
        <v>3031</v>
      </c>
      <c r="D378" s="1100">
        <v>2154</v>
      </c>
    </row>
    <row r="379" spans="1:4" s="33" customFormat="1" ht="24" customHeight="1">
      <c r="A379" s="826">
        <v>371</v>
      </c>
      <c r="B379" s="1098" t="s">
        <v>3032</v>
      </c>
      <c r="C379" s="1099" t="s">
        <v>3033</v>
      </c>
      <c r="D379" s="1100">
        <v>1911</v>
      </c>
    </row>
    <row r="380" spans="1:4" s="33" customFormat="1" ht="24" customHeight="1">
      <c r="A380" s="826">
        <v>372</v>
      </c>
      <c r="B380" s="1098" t="s">
        <v>3034</v>
      </c>
      <c r="C380" s="1099" t="s">
        <v>3035</v>
      </c>
      <c r="D380" s="1100">
        <v>2373</v>
      </c>
    </row>
    <row r="381" spans="1:4" s="33" customFormat="1" ht="24" customHeight="1">
      <c r="A381" s="826">
        <v>373</v>
      </c>
      <c r="B381" s="1098" t="s">
        <v>3036</v>
      </c>
      <c r="C381" s="1099" t="s">
        <v>3037</v>
      </c>
      <c r="D381" s="1100">
        <v>2214</v>
      </c>
    </row>
    <row r="382" spans="1:4" s="33" customFormat="1" ht="24" customHeight="1">
      <c r="A382" s="826">
        <v>374</v>
      </c>
      <c r="B382" s="1098" t="s">
        <v>3038</v>
      </c>
      <c r="C382" s="1099" t="s">
        <v>3039</v>
      </c>
      <c r="D382" s="1100">
        <v>1914</v>
      </c>
    </row>
    <row r="383" spans="1:4" s="33" customFormat="1" ht="24" customHeight="1">
      <c r="A383" s="826">
        <v>375</v>
      </c>
      <c r="B383" s="1098" t="s">
        <v>3040</v>
      </c>
      <c r="C383" s="1099" t="s">
        <v>3041</v>
      </c>
      <c r="D383" s="1100">
        <v>1911</v>
      </c>
    </row>
    <row r="384" spans="1:4" s="33" customFormat="1" ht="24" customHeight="1">
      <c r="A384" s="826">
        <v>376</v>
      </c>
      <c r="B384" s="1098" t="s">
        <v>3042</v>
      </c>
      <c r="C384" s="1099" t="s">
        <v>3043</v>
      </c>
      <c r="D384" s="1100">
        <v>2484</v>
      </c>
    </row>
    <row r="385" spans="1:4" s="33" customFormat="1" ht="24" customHeight="1">
      <c r="A385" s="826">
        <v>377</v>
      </c>
      <c r="B385" s="1098" t="s">
        <v>3044</v>
      </c>
      <c r="C385" s="1099" t="s">
        <v>3045</v>
      </c>
      <c r="D385" s="1100">
        <v>1911</v>
      </c>
    </row>
    <row r="386" spans="1:4" s="33" customFormat="1" ht="24" customHeight="1">
      <c r="A386" s="826">
        <v>378</v>
      </c>
      <c r="B386" s="1098" t="s">
        <v>3046</v>
      </c>
      <c r="C386" s="1099" t="s">
        <v>3047</v>
      </c>
      <c r="D386" s="1100">
        <v>1794</v>
      </c>
    </row>
    <row r="387" spans="1:4" s="33" customFormat="1" ht="24" customHeight="1">
      <c r="A387" s="826">
        <v>379</v>
      </c>
      <c r="B387" s="1098" t="s">
        <v>3048</v>
      </c>
      <c r="C387" s="1099" t="s">
        <v>3049</v>
      </c>
      <c r="D387" s="1100">
        <v>1461</v>
      </c>
    </row>
    <row r="388" spans="1:4" s="33" customFormat="1" ht="24" customHeight="1">
      <c r="A388" s="826">
        <v>380</v>
      </c>
      <c r="B388" s="1098" t="s">
        <v>3050</v>
      </c>
      <c r="C388" s="1099" t="s">
        <v>3051</v>
      </c>
      <c r="D388" s="1100">
        <v>3123</v>
      </c>
    </row>
    <row r="389" spans="1:4" s="33" customFormat="1" ht="24" customHeight="1">
      <c r="A389" s="826">
        <v>381</v>
      </c>
      <c r="B389" s="1098" t="s">
        <v>3052</v>
      </c>
      <c r="C389" s="1099" t="s">
        <v>3053</v>
      </c>
      <c r="D389" s="1100">
        <v>1791</v>
      </c>
    </row>
    <row r="390" spans="1:4" s="33" customFormat="1" ht="24" customHeight="1">
      <c r="A390" s="826">
        <v>382</v>
      </c>
      <c r="B390" s="1098" t="s">
        <v>3054</v>
      </c>
      <c r="C390" s="1099" t="s">
        <v>3055</v>
      </c>
      <c r="D390" s="1100">
        <v>1491</v>
      </c>
    </row>
    <row r="391" spans="1:4" s="33" customFormat="1" ht="24" customHeight="1">
      <c r="A391" s="826">
        <v>383</v>
      </c>
      <c r="B391" s="1098" t="s">
        <v>3056</v>
      </c>
      <c r="C391" s="1099" t="s">
        <v>3057</v>
      </c>
      <c r="D391" s="1100">
        <v>1308</v>
      </c>
    </row>
    <row r="392" spans="1:4" s="33" customFormat="1" ht="24" customHeight="1">
      <c r="A392" s="826">
        <v>384</v>
      </c>
      <c r="B392" s="1098" t="s">
        <v>3058</v>
      </c>
      <c r="C392" s="1099" t="s">
        <v>3059</v>
      </c>
      <c r="D392" s="1100">
        <v>2871</v>
      </c>
    </row>
    <row r="393" spans="1:4" s="33" customFormat="1" ht="24" customHeight="1">
      <c r="A393" s="826">
        <v>385</v>
      </c>
      <c r="B393" s="1098" t="s">
        <v>3060</v>
      </c>
      <c r="C393" s="1099" t="s">
        <v>3061</v>
      </c>
      <c r="D393" s="1100">
        <v>2511</v>
      </c>
    </row>
    <row r="394" spans="1:4" s="33" customFormat="1" ht="24" customHeight="1">
      <c r="A394" s="826">
        <v>386</v>
      </c>
      <c r="B394" s="1098" t="s">
        <v>3062</v>
      </c>
      <c r="C394" s="1099" t="s">
        <v>3063</v>
      </c>
      <c r="D394" s="1100">
        <v>1962</v>
      </c>
    </row>
    <row r="395" spans="1:4" s="33" customFormat="1" ht="24" customHeight="1">
      <c r="A395" s="826">
        <v>387</v>
      </c>
      <c r="B395" s="1098" t="s">
        <v>3064</v>
      </c>
      <c r="C395" s="1099" t="s">
        <v>3065</v>
      </c>
      <c r="D395" s="1100">
        <v>2649</v>
      </c>
    </row>
    <row r="396" spans="1:4" s="33" customFormat="1" ht="24" customHeight="1">
      <c r="A396" s="826">
        <v>388</v>
      </c>
      <c r="B396" s="1098" t="s">
        <v>3066</v>
      </c>
      <c r="C396" s="1099" t="s">
        <v>3067</v>
      </c>
      <c r="D396" s="1100">
        <v>1962</v>
      </c>
    </row>
    <row r="397" spans="1:4" s="33" customFormat="1" ht="24" customHeight="1">
      <c r="A397" s="826">
        <v>389</v>
      </c>
      <c r="B397" s="1098" t="s">
        <v>3068</v>
      </c>
      <c r="C397" s="1099" t="s">
        <v>3069</v>
      </c>
      <c r="D397" s="1100">
        <v>2214</v>
      </c>
    </row>
    <row r="398" spans="1:4" s="33" customFormat="1" ht="24" customHeight="1">
      <c r="A398" s="826">
        <v>390</v>
      </c>
      <c r="B398" s="1098" t="s">
        <v>3070</v>
      </c>
      <c r="C398" s="1099" t="s">
        <v>3071</v>
      </c>
      <c r="D398" s="1100">
        <v>1914</v>
      </c>
    </row>
    <row r="399" spans="1:4" s="33" customFormat="1" ht="24" customHeight="1">
      <c r="A399" s="826">
        <v>391</v>
      </c>
      <c r="B399" s="1098" t="s">
        <v>3072</v>
      </c>
      <c r="C399" s="1099" t="s">
        <v>3073</v>
      </c>
      <c r="D399" s="1100">
        <v>2214</v>
      </c>
    </row>
    <row r="400" spans="1:4" s="33" customFormat="1" ht="24" customHeight="1">
      <c r="A400" s="826">
        <v>392</v>
      </c>
      <c r="B400" s="1098" t="s">
        <v>3074</v>
      </c>
      <c r="C400" s="1099" t="s">
        <v>3075</v>
      </c>
      <c r="D400" s="1100">
        <v>1914</v>
      </c>
    </row>
    <row r="401" spans="1:4" s="33" customFormat="1" ht="24" customHeight="1">
      <c r="A401" s="826">
        <v>393</v>
      </c>
      <c r="B401" s="1098" t="s">
        <v>3076</v>
      </c>
      <c r="C401" s="1099" t="s">
        <v>3077</v>
      </c>
      <c r="D401" s="1100">
        <v>2214</v>
      </c>
    </row>
    <row r="402" spans="1:4" s="33" customFormat="1" ht="24" customHeight="1">
      <c r="A402" s="826">
        <v>394</v>
      </c>
      <c r="B402" s="1098" t="s">
        <v>3078</v>
      </c>
      <c r="C402" s="1099" t="s">
        <v>3079</v>
      </c>
      <c r="D402" s="1100">
        <v>1914</v>
      </c>
    </row>
    <row r="403" spans="1:4" s="33" customFormat="1" ht="24" customHeight="1">
      <c r="A403" s="826">
        <v>395</v>
      </c>
      <c r="B403" s="1098" t="s">
        <v>3080</v>
      </c>
      <c r="C403" s="1099" t="s">
        <v>3081</v>
      </c>
      <c r="D403" s="1100">
        <v>2205</v>
      </c>
    </row>
    <row r="404" spans="1:4" s="33" customFormat="1" ht="24" customHeight="1">
      <c r="A404" s="826">
        <v>396</v>
      </c>
      <c r="B404" s="1098" t="s">
        <v>3082</v>
      </c>
      <c r="C404" s="1099" t="s">
        <v>3083</v>
      </c>
      <c r="D404" s="1100">
        <v>2208</v>
      </c>
    </row>
    <row r="405" spans="1:4" s="33" customFormat="1" ht="24" customHeight="1">
      <c r="A405" s="826">
        <v>397</v>
      </c>
      <c r="B405" s="1098" t="s">
        <v>3084</v>
      </c>
      <c r="C405" s="1099" t="s">
        <v>3085</v>
      </c>
      <c r="D405" s="1100">
        <v>1791</v>
      </c>
    </row>
    <row r="406" spans="1:4" s="33" customFormat="1" ht="24" customHeight="1">
      <c r="A406" s="826">
        <v>398</v>
      </c>
      <c r="B406" s="1098" t="s">
        <v>3086</v>
      </c>
      <c r="C406" s="1099" t="s">
        <v>3087</v>
      </c>
      <c r="D406" s="1100">
        <v>2367</v>
      </c>
    </row>
    <row r="407" spans="1:4" s="33" customFormat="1" ht="24" customHeight="1">
      <c r="A407" s="826">
        <v>399</v>
      </c>
      <c r="B407" s="1098" t="s">
        <v>3088</v>
      </c>
      <c r="C407" s="1099" t="s">
        <v>3089</v>
      </c>
      <c r="D407" s="1100">
        <v>2214</v>
      </c>
    </row>
    <row r="408" spans="1:4" s="33" customFormat="1" ht="24" customHeight="1">
      <c r="A408" s="826">
        <v>400</v>
      </c>
      <c r="B408" s="1098" t="s">
        <v>3090</v>
      </c>
      <c r="C408" s="1099" t="s">
        <v>3091</v>
      </c>
      <c r="D408" s="1100">
        <v>1452</v>
      </c>
    </row>
    <row r="409" spans="1:4" s="33" customFormat="1" ht="24" customHeight="1">
      <c r="A409" s="826">
        <v>401</v>
      </c>
      <c r="B409" s="1098" t="s">
        <v>3092</v>
      </c>
      <c r="C409" s="1099" t="s">
        <v>3093</v>
      </c>
      <c r="D409" s="1100">
        <v>2442</v>
      </c>
    </row>
    <row r="410" spans="1:4" s="33" customFormat="1" ht="24" customHeight="1">
      <c r="A410" s="826">
        <v>402</v>
      </c>
      <c r="B410" s="1098" t="s">
        <v>3094</v>
      </c>
      <c r="C410" s="1099" t="s">
        <v>3095</v>
      </c>
      <c r="D410" s="1100">
        <v>1296</v>
      </c>
    </row>
    <row r="411" spans="1:4" s="33" customFormat="1" ht="24" customHeight="1">
      <c r="A411" s="826">
        <v>403</v>
      </c>
      <c r="B411" s="1098" t="s">
        <v>3096</v>
      </c>
      <c r="C411" s="1099" t="s">
        <v>3097</v>
      </c>
      <c r="D411" s="1100">
        <v>2112</v>
      </c>
    </row>
    <row r="412" spans="1:4" s="33" customFormat="1" ht="24" customHeight="1">
      <c r="A412" s="826">
        <v>404</v>
      </c>
      <c r="B412" s="1098" t="s">
        <v>3098</v>
      </c>
      <c r="C412" s="1099" t="s">
        <v>3099</v>
      </c>
      <c r="D412" s="1100">
        <v>2733</v>
      </c>
    </row>
    <row r="413" spans="1:4" s="33" customFormat="1" ht="24" customHeight="1">
      <c r="A413" s="826">
        <v>405</v>
      </c>
      <c r="B413" s="1098" t="s">
        <v>3100</v>
      </c>
      <c r="C413" s="1099" t="s">
        <v>3101</v>
      </c>
      <c r="D413" s="1100">
        <v>2592</v>
      </c>
    </row>
    <row r="414" spans="1:4" s="33" customFormat="1" ht="24" customHeight="1">
      <c r="A414" s="826">
        <v>406</v>
      </c>
      <c r="B414" s="1098" t="s">
        <v>3102</v>
      </c>
      <c r="C414" s="1099" t="s">
        <v>3103</v>
      </c>
      <c r="D414" s="1100">
        <v>1914</v>
      </c>
    </row>
    <row r="415" spans="1:4" s="33" customFormat="1" ht="24" customHeight="1">
      <c r="A415" s="826">
        <v>407</v>
      </c>
      <c r="B415" s="1098" t="s">
        <v>3104</v>
      </c>
      <c r="C415" s="1099" t="s">
        <v>3105</v>
      </c>
      <c r="D415" s="1100">
        <v>2151</v>
      </c>
    </row>
    <row r="416" spans="1:4" s="33" customFormat="1" ht="24" customHeight="1">
      <c r="A416" s="826">
        <v>408</v>
      </c>
      <c r="B416" s="1098" t="s">
        <v>3106</v>
      </c>
      <c r="C416" s="1099" t="s">
        <v>3107</v>
      </c>
      <c r="D416" s="1100">
        <v>1464</v>
      </c>
    </row>
    <row r="417" spans="1:4" s="33" customFormat="1" ht="24" customHeight="1">
      <c r="A417" s="826">
        <v>409</v>
      </c>
      <c r="B417" s="1098" t="s">
        <v>3108</v>
      </c>
      <c r="C417" s="1099" t="s">
        <v>3109</v>
      </c>
      <c r="D417" s="1100">
        <v>1959</v>
      </c>
    </row>
    <row r="418" spans="1:4" s="33" customFormat="1" ht="24" customHeight="1">
      <c r="A418" s="826">
        <v>410</v>
      </c>
      <c r="B418" s="1098" t="s">
        <v>3110</v>
      </c>
      <c r="C418" s="1099" t="s">
        <v>3111</v>
      </c>
      <c r="D418" s="1100">
        <v>1875</v>
      </c>
    </row>
    <row r="419" spans="1:4" s="33" customFormat="1" ht="24" customHeight="1">
      <c r="A419" s="826">
        <v>411</v>
      </c>
      <c r="B419" s="1098" t="s">
        <v>3112</v>
      </c>
      <c r="C419" s="1099" t="s">
        <v>3113</v>
      </c>
      <c r="D419" s="1100">
        <v>1608</v>
      </c>
    </row>
    <row r="420" spans="1:4" s="33" customFormat="1" ht="24" customHeight="1">
      <c r="A420" s="826">
        <v>412</v>
      </c>
      <c r="B420" s="1098" t="s">
        <v>3114</v>
      </c>
      <c r="C420" s="1099" t="s">
        <v>3115</v>
      </c>
      <c r="D420" s="1100">
        <v>1914</v>
      </c>
    </row>
    <row r="421" spans="1:4" s="33" customFormat="1" ht="24" customHeight="1">
      <c r="A421" s="826">
        <v>413</v>
      </c>
      <c r="B421" s="1098" t="s">
        <v>3116</v>
      </c>
      <c r="C421" s="1099" t="s">
        <v>3117</v>
      </c>
      <c r="D421" s="1100">
        <v>2814</v>
      </c>
    </row>
    <row r="422" spans="1:4" s="33" customFormat="1" ht="24" customHeight="1">
      <c r="A422" s="826">
        <v>414</v>
      </c>
      <c r="B422" s="1098" t="s">
        <v>3118</v>
      </c>
      <c r="C422" s="1099" t="s">
        <v>3119</v>
      </c>
      <c r="D422" s="1100">
        <v>1710</v>
      </c>
    </row>
    <row r="423" spans="1:4" s="33" customFormat="1" ht="24" customHeight="1">
      <c r="A423" s="826">
        <v>415</v>
      </c>
      <c r="B423" s="1098" t="s">
        <v>3120</v>
      </c>
      <c r="C423" s="1099" t="s">
        <v>3121</v>
      </c>
      <c r="D423" s="1100">
        <v>2511</v>
      </c>
    </row>
    <row r="424" spans="1:4" s="33" customFormat="1" ht="24" customHeight="1">
      <c r="A424" s="826">
        <v>416</v>
      </c>
      <c r="B424" s="1098" t="s">
        <v>3122</v>
      </c>
      <c r="C424" s="1099" t="s">
        <v>3123</v>
      </c>
      <c r="D424" s="1100">
        <v>2817</v>
      </c>
    </row>
    <row r="425" spans="1:4" s="33" customFormat="1" ht="24" customHeight="1">
      <c r="A425" s="826">
        <v>417</v>
      </c>
      <c r="B425" s="1098" t="s">
        <v>3124</v>
      </c>
      <c r="C425" s="1099" t="s">
        <v>3125</v>
      </c>
      <c r="D425" s="1100">
        <v>2214</v>
      </c>
    </row>
    <row r="426" spans="1:4" s="33" customFormat="1" ht="24" customHeight="1">
      <c r="A426" s="826">
        <v>418</v>
      </c>
      <c r="B426" s="1098" t="s">
        <v>3126</v>
      </c>
      <c r="C426" s="1099" t="s">
        <v>3127</v>
      </c>
      <c r="D426" s="1100">
        <v>1914</v>
      </c>
    </row>
    <row r="427" spans="1:4" s="33" customFormat="1" ht="24" customHeight="1">
      <c r="A427" s="826">
        <v>419</v>
      </c>
      <c r="B427" s="1098" t="s">
        <v>3128</v>
      </c>
      <c r="C427" s="1099" t="s">
        <v>3129</v>
      </c>
      <c r="D427" s="1100">
        <v>1488</v>
      </c>
    </row>
    <row r="428" spans="1:4" s="33" customFormat="1" ht="24" customHeight="1">
      <c r="A428" s="826">
        <v>420</v>
      </c>
      <c r="B428" s="1098" t="s">
        <v>3130</v>
      </c>
      <c r="C428" s="1099" t="s">
        <v>3131</v>
      </c>
      <c r="D428" s="1100">
        <v>1875</v>
      </c>
    </row>
    <row r="429" spans="1:4" s="33" customFormat="1" ht="24" customHeight="1">
      <c r="A429" s="826">
        <v>421</v>
      </c>
      <c r="B429" s="1098" t="s">
        <v>3132</v>
      </c>
      <c r="C429" s="1099" t="s">
        <v>3133</v>
      </c>
      <c r="D429" s="1100">
        <v>2214</v>
      </c>
    </row>
    <row r="430" spans="1:4" s="33" customFormat="1" ht="24" customHeight="1">
      <c r="A430" s="826">
        <v>422</v>
      </c>
      <c r="B430" s="1098" t="s">
        <v>3134</v>
      </c>
      <c r="C430" s="1099" t="s">
        <v>3135</v>
      </c>
      <c r="D430" s="1100">
        <v>2421</v>
      </c>
    </row>
    <row r="431" spans="1:4" s="33" customFormat="1" ht="24" customHeight="1">
      <c r="A431" s="826">
        <v>423</v>
      </c>
      <c r="B431" s="1098" t="s">
        <v>3136</v>
      </c>
      <c r="C431" s="1099" t="s">
        <v>3137</v>
      </c>
      <c r="D431" s="1100">
        <v>2814</v>
      </c>
    </row>
    <row r="432" spans="1:4" s="33" customFormat="1" ht="24" customHeight="1">
      <c r="A432" s="826">
        <v>424</v>
      </c>
      <c r="B432" s="1098" t="s">
        <v>3138</v>
      </c>
      <c r="C432" s="1099" t="s">
        <v>3139</v>
      </c>
      <c r="D432" s="1100">
        <v>1464</v>
      </c>
    </row>
    <row r="433" spans="1:4" s="33" customFormat="1" ht="24" customHeight="1">
      <c r="A433" s="826">
        <v>425</v>
      </c>
      <c r="B433" s="1098" t="s">
        <v>3140</v>
      </c>
      <c r="C433" s="1099" t="s">
        <v>3141</v>
      </c>
      <c r="D433" s="1100">
        <v>2214</v>
      </c>
    </row>
    <row r="434" spans="1:4" s="33" customFormat="1" ht="24" customHeight="1">
      <c r="A434" s="826">
        <v>426</v>
      </c>
      <c r="B434" s="1098" t="s">
        <v>3142</v>
      </c>
      <c r="C434" s="1099" t="s">
        <v>3143</v>
      </c>
      <c r="D434" s="1100">
        <v>2514</v>
      </c>
    </row>
    <row r="435" spans="1:4" s="33" customFormat="1" ht="24" customHeight="1">
      <c r="A435" s="826">
        <v>427</v>
      </c>
      <c r="B435" s="1098" t="s">
        <v>3144</v>
      </c>
      <c r="C435" s="1099" t="s">
        <v>3145</v>
      </c>
      <c r="D435" s="1100">
        <v>1293</v>
      </c>
    </row>
    <row r="436" spans="1:4" s="33" customFormat="1" ht="24" customHeight="1">
      <c r="A436" s="826">
        <v>428</v>
      </c>
      <c r="B436" s="1098" t="s">
        <v>3146</v>
      </c>
      <c r="C436" s="1099" t="s">
        <v>3147</v>
      </c>
      <c r="D436" s="1100">
        <v>2817</v>
      </c>
    </row>
    <row r="437" spans="1:4" s="33" customFormat="1" ht="24" customHeight="1">
      <c r="A437" s="826">
        <v>429</v>
      </c>
      <c r="B437" s="1098" t="s">
        <v>3148</v>
      </c>
      <c r="C437" s="1099" t="s">
        <v>3149</v>
      </c>
      <c r="D437" s="1100">
        <v>1608</v>
      </c>
    </row>
    <row r="438" spans="1:4" s="33" customFormat="1" ht="24" customHeight="1">
      <c r="A438" s="826">
        <v>430</v>
      </c>
      <c r="B438" s="1098" t="s">
        <v>3150</v>
      </c>
      <c r="C438" s="1099" t="s">
        <v>3151</v>
      </c>
      <c r="D438" s="1100">
        <v>1458</v>
      </c>
    </row>
    <row r="439" spans="1:4" s="33" customFormat="1" ht="24" customHeight="1">
      <c r="A439" s="826">
        <v>431</v>
      </c>
      <c r="B439" s="1098" t="s">
        <v>3152</v>
      </c>
      <c r="C439" s="1099" t="s">
        <v>3153</v>
      </c>
      <c r="D439" s="1100">
        <v>1953</v>
      </c>
    </row>
    <row r="440" spans="1:4" s="33" customFormat="1" ht="24" customHeight="1">
      <c r="A440" s="826">
        <v>432</v>
      </c>
      <c r="B440" s="1098" t="s">
        <v>3154</v>
      </c>
      <c r="C440" s="1099" t="s">
        <v>3155</v>
      </c>
      <c r="D440" s="1100">
        <v>2586</v>
      </c>
    </row>
    <row r="441" spans="1:4" s="33" customFormat="1" ht="24" customHeight="1">
      <c r="A441" s="826">
        <v>433</v>
      </c>
      <c r="B441" s="1098" t="s">
        <v>3156</v>
      </c>
      <c r="C441" s="1099" t="s">
        <v>3157</v>
      </c>
      <c r="D441" s="1100">
        <v>2124</v>
      </c>
    </row>
    <row r="442" spans="1:4" s="33" customFormat="1" ht="24" customHeight="1">
      <c r="A442" s="826">
        <v>434</v>
      </c>
      <c r="B442" s="1098" t="s">
        <v>3158</v>
      </c>
      <c r="C442" s="1099" t="s">
        <v>3159</v>
      </c>
      <c r="D442" s="1100">
        <v>1914</v>
      </c>
    </row>
    <row r="443" spans="1:4" s="33" customFormat="1" ht="24" customHeight="1">
      <c r="A443" s="826">
        <v>435</v>
      </c>
      <c r="B443" s="1098" t="s">
        <v>3160</v>
      </c>
      <c r="C443" s="1099" t="s">
        <v>3161</v>
      </c>
      <c r="D443" s="1100">
        <v>2187</v>
      </c>
    </row>
    <row r="444" spans="1:4" s="33" customFormat="1" ht="24" customHeight="1">
      <c r="A444" s="826">
        <v>436</v>
      </c>
      <c r="B444" s="1098" t="s">
        <v>3162</v>
      </c>
      <c r="C444" s="1099" t="s">
        <v>3163</v>
      </c>
      <c r="D444" s="1100">
        <v>1464</v>
      </c>
    </row>
    <row r="445" spans="1:4" s="33" customFormat="1" ht="24" customHeight="1">
      <c r="A445" s="826">
        <v>437</v>
      </c>
      <c r="B445" s="1098" t="s">
        <v>3164</v>
      </c>
      <c r="C445" s="1099" t="s">
        <v>3165</v>
      </c>
      <c r="D445" s="1100">
        <v>1911</v>
      </c>
    </row>
    <row r="446" spans="1:4" s="33" customFormat="1" ht="24" customHeight="1">
      <c r="A446" s="826">
        <v>438</v>
      </c>
      <c r="B446" s="1098" t="s">
        <v>3166</v>
      </c>
      <c r="C446" s="1099" t="s">
        <v>3167</v>
      </c>
      <c r="D446" s="1100">
        <v>1914</v>
      </c>
    </row>
    <row r="447" spans="1:4" s="33" customFormat="1" ht="24" customHeight="1">
      <c r="A447" s="826">
        <v>439</v>
      </c>
      <c r="B447" s="1098" t="s">
        <v>3168</v>
      </c>
      <c r="C447" s="1099" t="s">
        <v>3169</v>
      </c>
      <c r="D447" s="1100">
        <v>2124</v>
      </c>
    </row>
    <row r="448" spans="1:4" s="33" customFormat="1" ht="24" customHeight="1">
      <c r="A448" s="826">
        <v>440</v>
      </c>
      <c r="B448" s="1098" t="s">
        <v>3170</v>
      </c>
      <c r="C448" s="1099" t="s">
        <v>3171</v>
      </c>
      <c r="D448" s="1100">
        <v>1710</v>
      </c>
    </row>
    <row r="449" spans="1:4" s="33" customFormat="1" ht="24" customHeight="1">
      <c r="A449" s="826">
        <v>441</v>
      </c>
      <c r="B449" s="1098" t="s">
        <v>3172</v>
      </c>
      <c r="C449" s="1099" t="s">
        <v>3173</v>
      </c>
      <c r="D449" s="1100">
        <v>2151</v>
      </c>
    </row>
    <row r="450" spans="1:4" s="33" customFormat="1" ht="24" customHeight="1">
      <c r="A450" s="826">
        <v>442</v>
      </c>
      <c r="B450" s="1098" t="s">
        <v>3174</v>
      </c>
      <c r="C450" s="1099" t="s">
        <v>3175</v>
      </c>
      <c r="D450" s="1100">
        <v>2412</v>
      </c>
    </row>
    <row r="451" spans="1:4" s="33" customFormat="1" ht="24" customHeight="1">
      <c r="A451" s="826">
        <v>443</v>
      </c>
      <c r="B451" s="1098" t="s">
        <v>3176</v>
      </c>
      <c r="C451" s="1099" t="s">
        <v>3177</v>
      </c>
      <c r="D451" s="1100">
        <v>2409</v>
      </c>
    </row>
    <row r="452" spans="1:4" s="33" customFormat="1" ht="24" customHeight="1">
      <c r="A452" s="826">
        <v>444</v>
      </c>
      <c r="B452" s="1098" t="s">
        <v>3178</v>
      </c>
      <c r="C452" s="1099" t="s">
        <v>3179</v>
      </c>
      <c r="D452" s="1100">
        <v>2154</v>
      </c>
    </row>
    <row r="453" spans="1:4" s="33" customFormat="1" ht="24" customHeight="1">
      <c r="A453" s="826">
        <v>445</v>
      </c>
      <c r="B453" s="1098" t="s">
        <v>3180</v>
      </c>
      <c r="C453" s="1099" t="s">
        <v>3181</v>
      </c>
      <c r="D453" s="1100">
        <v>2241</v>
      </c>
    </row>
    <row r="454" spans="1:4" s="33" customFormat="1" ht="24" customHeight="1">
      <c r="A454" s="826">
        <v>446</v>
      </c>
      <c r="B454" s="1098" t="s">
        <v>3182</v>
      </c>
      <c r="C454" s="1099" t="s">
        <v>3183</v>
      </c>
      <c r="D454" s="1100">
        <v>2154</v>
      </c>
    </row>
    <row r="455" spans="1:4" s="33" customFormat="1" ht="24" customHeight="1">
      <c r="A455" s="826">
        <v>447</v>
      </c>
      <c r="B455" s="1098" t="s">
        <v>3184</v>
      </c>
      <c r="C455" s="1099" t="s">
        <v>3185</v>
      </c>
      <c r="D455" s="1100">
        <v>2076</v>
      </c>
    </row>
    <row r="456" spans="1:4" s="33" customFormat="1" ht="24" customHeight="1">
      <c r="A456" s="826">
        <v>448</v>
      </c>
      <c r="B456" s="1098" t="s">
        <v>3186</v>
      </c>
      <c r="C456" s="1099" t="s">
        <v>3187</v>
      </c>
      <c r="D456" s="1100">
        <v>2595</v>
      </c>
    </row>
    <row r="457" spans="1:4" s="33" customFormat="1" ht="24" customHeight="1">
      <c r="A457" s="826">
        <v>449</v>
      </c>
      <c r="B457" s="1098" t="s">
        <v>3188</v>
      </c>
      <c r="C457" s="1099" t="s">
        <v>3189</v>
      </c>
      <c r="D457" s="1100">
        <v>2592</v>
      </c>
    </row>
    <row r="458" spans="1:4" s="33" customFormat="1" ht="24" customHeight="1">
      <c r="A458" s="826">
        <v>450</v>
      </c>
      <c r="B458" s="1098" t="s">
        <v>3190</v>
      </c>
      <c r="C458" s="1099" t="s">
        <v>3191</v>
      </c>
      <c r="D458" s="1100">
        <v>1746</v>
      </c>
    </row>
    <row r="459" spans="1:4" s="33" customFormat="1" ht="24" customHeight="1">
      <c r="A459" s="826">
        <v>451</v>
      </c>
      <c r="B459" s="1098" t="s">
        <v>3192</v>
      </c>
      <c r="C459" s="1099" t="s">
        <v>3193</v>
      </c>
      <c r="D459" s="1100">
        <v>2370</v>
      </c>
    </row>
    <row r="460" spans="1:4" s="33" customFormat="1" ht="24" customHeight="1">
      <c r="A460" s="826">
        <v>452</v>
      </c>
      <c r="B460" s="1098" t="s">
        <v>3194</v>
      </c>
      <c r="C460" s="1099" t="s">
        <v>3195</v>
      </c>
      <c r="D460" s="1100">
        <v>1854</v>
      </c>
    </row>
    <row r="461" spans="1:4" s="33" customFormat="1" ht="24" customHeight="1">
      <c r="A461" s="826">
        <v>453</v>
      </c>
      <c r="B461" s="1098" t="s">
        <v>3196</v>
      </c>
      <c r="C461" s="1099" t="s">
        <v>3197</v>
      </c>
      <c r="D461" s="1100">
        <v>1707</v>
      </c>
    </row>
    <row r="462" spans="1:4" s="33" customFormat="1" ht="24" customHeight="1">
      <c r="A462" s="826">
        <v>454</v>
      </c>
      <c r="B462" s="1098" t="s">
        <v>3198</v>
      </c>
      <c r="C462" s="1099" t="s">
        <v>3197</v>
      </c>
      <c r="D462" s="1100">
        <v>1710</v>
      </c>
    </row>
    <row r="463" spans="1:4" s="33" customFormat="1" ht="24" customHeight="1">
      <c r="A463" s="826">
        <v>455</v>
      </c>
      <c r="B463" s="1098" t="s">
        <v>3199</v>
      </c>
      <c r="C463" s="1099" t="s">
        <v>3200</v>
      </c>
      <c r="D463" s="1100">
        <v>1791</v>
      </c>
    </row>
    <row r="464" spans="1:4" s="33" customFormat="1" ht="24" customHeight="1">
      <c r="A464" s="826">
        <v>456</v>
      </c>
      <c r="B464" s="1098" t="s">
        <v>3201</v>
      </c>
      <c r="C464" s="1099" t="s">
        <v>3202</v>
      </c>
      <c r="D464" s="1100">
        <v>1530</v>
      </c>
    </row>
    <row r="465" spans="1:4" s="33" customFormat="1" ht="24" customHeight="1">
      <c r="A465" s="826">
        <v>457</v>
      </c>
      <c r="B465" s="1098" t="s">
        <v>3203</v>
      </c>
      <c r="C465" s="1099" t="s">
        <v>3204</v>
      </c>
      <c r="D465" s="1100">
        <v>1392</v>
      </c>
    </row>
    <row r="466" spans="1:4" s="33" customFormat="1" ht="24" customHeight="1">
      <c r="A466" s="826">
        <v>458</v>
      </c>
      <c r="B466" s="1098" t="s">
        <v>3205</v>
      </c>
      <c r="C466" s="1099" t="s">
        <v>3206</v>
      </c>
      <c r="D466" s="1100">
        <v>2892</v>
      </c>
    </row>
    <row r="467" spans="1:4" s="33" customFormat="1" ht="24" customHeight="1">
      <c r="A467" s="826">
        <v>459</v>
      </c>
      <c r="B467" s="1098" t="s">
        <v>3207</v>
      </c>
      <c r="C467" s="1099" t="s">
        <v>3208</v>
      </c>
      <c r="D467" s="1100">
        <v>1791</v>
      </c>
    </row>
    <row r="468" spans="1:4" s="33" customFormat="1" ht="24" customHeight="1">
      <c r="A468" s="826">
        <v>460</v>
      </c>
      <c r="B468" s="1098" t="s">
        <v>3209</v>
      </c>
      <c r="C468" s="1099" t="s">
        <v>3210</v>
      </c>
      <c r="D468" s="1100">
        <v>1635</v>
      </c>
    </row>
    <row r="469" spans="1:4" s="33" customFormat="1" ht="24" customHeight="1">
      <c r="A469" s="826">
        <v>461</v>
      </c>
      <c r="B469" s="1098" t="s">
        <v>3211</v>
      </c>
      <c r="C469" s="1099" t="s">
        <v>3212</v>
      </c>
      <c r="D469" s="1100">
        <v>1413</v>
      </c>
    </row>
    <row r="470" spans="1:4" s="33" customFormat="1" ht="24" customHeight="1">
      <c r="A470" s="826">
        <v>462</v>
      </c>
      <c r="B470" s="1098" t="s">
        <v>3213</v>
      </c>
      <c r="C470" s="1099" t="s">
        <v>3214</v>
      </c>
      <c r="D470" s="1100">
        <v>2556</v>
      </c>
    </row>
    <row r="471" spans="1:4" s="33" customFormat="1" ht="24" customHeight="1">
      <c r="A471" s="826">
        <v>463</v>
      </c>
      <c r="B471" s="1098" t="s">
        <v>3215</v>
      </c>
      <c r="C471" s="1099" t="s">
        <v>3216</v>
      </c>
      <c r="D471" s="1100">
        <v>1911</v>
      </c>
    </row>
    <row r="472" spans="1:4" s="33" customFormat="1" ht="24" customHeight="1">
      <c r="A472" s="826">
        <v>464</v>
      </c>
      <c r="B472" s="1098" t="s">
        <v>3217</v>
      </c>
      <c r="C472" s="1099" t="s">
        <v>3218</v>
      </c>
      <c r="D472" s="1100">
        <v>1266</v>
      </c>
    </row>
    <row r="473" spans="1:4" s="33" customFormat="1" ht="24" customHeight="1">
      <c r="A473" s="826">
        <v>465</v>
      </c>
      <c r="B473" s="1098" t="s">
        <v>3219</v>
      </c>
      <c r="C473" s="1099" t="s">
        <v>3220</v>
      </c>
      <c r="D473" s="1100">
        <v>1626</v>
      </c>
    </row>
    <row r="474" spans="1:4" s="33" customFormat="1" ht="24" customHeight="1">
      <c r="A474" s="826">
        <v>466</v>
      </c>
      <c r="B474" s="1098" t="s">
        <v>3221</v>
      </c>
      <c r="C474" s="1099" t="s">
        <v>3222</v>
      </c>
      <c r="D474" s="1100">
        <v>1710</v>
      </c>
    </row>
    <row r="475" spans="1:4" s="33" customFormat="1" ht="24" customHeight="1">
      <c r="A475" s="826">
        <v>467</v>
      </c>
      <c r="B475" s="1098" t="s">
        <v>3223</v>
      </c>
      <c r="C475" s="1099" t="s">
        <v>3224</v>
      </c>
      <c r="D475" s="1100">
        <v>1911</v>
      </c>
    </row>
    <row r="476" spans="1:4" s="33" customFormat="1" ht="24" customHeight="1">
      <c r="A476" s="826">
        <v>468</v>
      </c>
      <c r="B476" s="1098" t="s">
        <v>3225</v>
      </c>
      <c r="C476" s="1099" t="s">
        <v>3226</v>
      </c>
      <c r="D476" s="1100">
        <v>1377</v>
      </c>
    </row>
    <row r="477" spans="1:4" s="33" customFormat="1" ht="24" customHeight="1">
      <c r="A477" s="826">
        <v>469</v>
      </c>
      <c r="B477" s="1098" t="s">
        <v>3227</v>
      </c>
      <c r="C477" s="1099" t="s">
        <v>3228</v>
      </c>
      <c r="D477" s="1100">
        <v>1542</v>
      </c>
    </row>
    <row r="478" spans="1:4" s="33" customFormat="1" ht="24" customHeight="1">
      <c r="A478" s="826">
        <v>470</v>
      </c>
      <c r="B478" s="1098" t="s">
        <v>3229</v>
      </c>
      <c r="C478" s="1099" t="s">
        <v>3230</v>
      </c>
      <c r="D478" s="1100">
        <v>2220</v>
      </c>
    </row>
    <row r="479" spans="1:4" s="33" customFormat="1" ht="24" customHeight="1">
      <c r="A479" s="826">
        <v>471</v>
      </c>
      <c r="B479" s="1098" t="s">
        <v>3231</v>
      </c>
      <c r="C479" s="1099" t="s">
        <v>3232</v>
      </c>
      <c r="D479" s="1100">
        <v>2205</v>
      </c>
    </row>
    <row r="480" spans="1:4" s="33" customFormat="1" ht="24" customHeight="1">
      <c r="A480" s="826">
        <v>472</v>
      </c>
      <c r="B480" s="1098" t="s">
        <v>3233</v>
      </c>
      <c r="C480" s="1099" t="s">
        <v>3234</v>
      </c>
      <c r="D480" s="1100">
        <v>1377</v>
      </c>
    </row>
    <row r="481" spans="1:4" s="33" customFormat="1" ht="24" customHeight="1">
      <c r="A481" s="826">
        <v>473</v>
      </c>
      <c r="B481" s="1098" t="s">
        <v>3235</v>
      </c>
      <c r="C481" s="1099" t="s">
        <v>3236</v>
      </c>
      <c r="D481" s="1100">
        <v>1542</v>
      </c>
    </row>
    <row r="482" spans="1:4" s="33" customFormat="1" ht="24" customHeight="1">
      <c r="A482" s="826">
        <v>474</v>
      </c>
      <c r="B482" s="1098" t="s">
        <v>3237</v>
      </c>
      <c r="C482" s="1099" t="s">
        <v>3238</v>
      </c>
      <c r="D482" s="1100">
        <v>1728</v>
      </c>
    </row>
    <row r="483" spans="1:4" s="33" customFormat="1" ht="24" customHeight="1">
      <c r="A483" s="826">
        <v>475</v>
      </c>
      <c r="B483" s="1098" t="s">
        <v>3239</v>
      </c>
      <c r="C483" s="1099" t="s">
        <v>3240</v>
      </c>
      <c r="D483" s="1100">
        <v>1374</v>
      </c>
    </row>
    <row r="484" spans="1:4" s="33" customFormat="1" ht="24" customHeight="1">
      <c r="A484" s="826">
        <v>476</v>
      </c>
      <c r="B484" s="1098" t="s">
        <v>3241</v>
      </c>
      <c r="C484" s="1099" t="s">
        <v>3242</v>
      </c>
      <c r="D484" s="1100">
        <v>2661</v>
      </c>
    </row>
    <row r="485" spans="1:4" s="33" customFormat="1" ht="24" customHeight="1">
      <c r="A485" s="826">
        <v>477</v>
      </c>
      <c r="B485" s="1098" t="s">
        <v>3243</v>
      </c>
      <c r="C485" s="1099" t="s">
        <v>3244</v>
      </c>
      <c r="D485" s="1100">
        <v>2142</v>
      </c>
    </row>
    <row r="486" spans="1:4" s="33" customFormat="1" ht="24" customHeight="1">
      <c r="A486" s="826">
        <v>478</v>
      </c>
      <c r="B486" s="1098" t="s">
        <v>3245</v>
      </c>
      <c r="C486" s="1099" t="s">
        <v>3246</v>
      </c>
      <c r="D486" s="1100">
        <v>2502</v>
      </c>
    </row>
    <row r="487" spans="1:4" s="33" customFormat="1" ht="24" customHeight="1">
      <c r="A487" s="826">
        <v>479</v>
      </c>
      <c r="B487" s="1098" t="s">
        <v>3247</v>
      </c>
      <c r="C487" s="1099" t="s">
        <v>3248</v>
      </c>
      <c r="D487" s="1100">
        <v>2151</v>
      </c>
    </row>
    <row r="488" spans="1:4" s="33" customFormat="1" ht="24" customHeight="1">
      <c r="A488" s="826">
        <v>480</v>
      </c>
      <c r="B488" s="1098" t="s">
        <v>3249</v>
      </c>
      <c r="C488" s="1099" t="s">
        <v>3250</v>
      </c>
      <c r="D488" s="1100">
        <v>1728</v>
      </c>
    </row>
    <row r="489" spans="1:4" s="33" customFormat="1" ht="24" customHeight="1">
      <c r="A489" s="826">
        <v>481</v>
      </c>
      <c r="B489" s="1098" t="s">
        <v>3251</v>
      </c>
      <c r="C489" s="1099" t="s">
        <v>3252</v>
      </c>
      <c r="D489" s="1100">
        <v>2280</v>
      </c>
    </row>
    <row r="490" spans="1:4" s="33" customFormat="1" ht="24" customHeight="1">
      <c r="A490" s="826">
        <v>482</v>
      </c>
      <c r="B490" s="1098" t="s">
        <v>3253</v>
      </c>
      <c r="C490" s="1099" t="s">
        <v>3254</v>
      </c>
      <c r="D490" s="1100">
        <v>1986</v>
      </c>
    </row>
    <row r="491" spans="1:4" s="33" customFormat="1" ht="24" customHeight="1">
      <c r="A491" s="826">
        <v>483</v>
      </c>
      <c r="B491" s="1098" t="s">
        <v>3255</v>
      </c>
      <c r="C491" s="1099" t="s">
        <v>3256</v>
      </c>
      <c r="D491" s="1100">
        <v>2187</v>
      </c>
    </row>
    <row r="492" spans="1:4" s="33" customFormat="1" ht="24" customHeight="1">
      <c r="A492" s="826">
        <v>484</v>
      </c>
      <c r="B492" s="1098" t="s">
        <v>3257</v>
      </c>
      <c r="C492" s="1099" t="s">
        <v>3258</v>
      </c>
      <c r="D492" s="1100">
        <v>2613</v>
      </c>
    </row>
    <row r="493" spans="1:4" s="33" customFormat="1" ht="24" customHeight="1">
      <c r="A493" s="826">
        <v>485</v>
      </c>
      <c r="B493" s="1098" t="s">
        <v>3259</v>
      </c>
      <c r="C493" s="1099" t="s">
        <v>3260</v>
      </c>
      <c r="D493" s="1100">
        <v>2205</v>
      </c>
    </row>
    <row r="494" spans="1:4" s="33" customFormat="1" ht="24" customHeight="1">
      <c r="A494" s="826">
        <v>486</v>
      </c>
      <c r="B494" s="1098" t="s">
        <v>3261</v>
      </c>
      <c r="C494" s="1099" t="s">
        <v>3262</v>
      </c>
      <c r="D494" s="1100">
        <v>2595</v>
      </c>
    </row>
    <row r="495" spans="1:4" s="33" customFormat="1" ht="24" customHeight="1">
      <c r="A495" s="826">
        <v>487</v>
      </c>
      <c r="B495" s="1098" t="s">
        <v>3263</v>
      </c>
      <c r="C495" s="1099" t="s">
        <v>3264</v>
      </c>
      <c r="D495" s="1100">
        <v>2151</v>
      </c>
    </row>
    <row r="496" spans="1:4" s="33" customFormat="1" ht="24" customHeight="1">
      <c r="A496" s="826">
        <v>488</v>
      </c>
      <c r="B496" s="1098" t="s">
        <v>3265</v>
      </c>
      <c r="C496" s="1099" t="s">
        <v>3266</v>
      </c>
      <c r="D496" s="1100">
        <v>2079</v>
      </c>
    </row>
    <row r="497" spans="1:4" s="33" customFormat="1" ht="24" customHeight="1">
      <c r="A497" s="826">
        <v>489</v>
      </c>
      <c r="B497" s="1098" t="s">
        <v>3267</v>
      </c>
      <c r="C497" s="1099" t="s">
        <v>3268</v>
      </c>
      <c r="D497" s="1100">
        <v>2592</v>
      </c>
    </row>
    <row r="498" spans="1:4" s="33" customFormat="1" ht="24" customHeight="1">
      <c r="A498" s="826">
        <v>490</v>
      </c>
      <c r="B498" s="1098" t="s">
        <v>3269</v>
      </c>
      <c r="C498" s="1099" t="s">
        <v>3270</v>
      </c>
      <c r="D498" s="1100">
        <v>2244</v>
      </c>
    </row>
    <row r="499" spans="1:4" s="33" customFormat="1" ht="24" customHeight="1">
      <c r="A499" s="826">
        <v>491</v>
      </c>
      <c r="B499" s="1098" t="s">
        <v>3271</v>
      </c>
      <c r="C499" s="1099" t="s">
        <v>3272</v>
      </c>
      <c r="D499" s="1100">
        <v>1707</v>
      </c>
    </row>
    <row r="500" spans="1:4" s="33" customFormat="1" ht="24" customHeight="1">
      <c r="A500" s="826">
        <v>492</v>
      </c>
      <c r="B500" s="1098" t="s">
        <v>3273</v>
      </c>
      <c r="C500" s="1099" t="s">
        <v>3274</v>
      </c>
      <c r="D500" s="1100">
        <v>1710</v>
      </c>
    </row>
    <row r="501" spans="1:4" s="33" customFormat="1" ht="24" customHeight="1">
      <c r="A501" s="826">
        <v>493</v>
      </c>
      <c r="B501" s="1098" t="s">
        <v>3275</v>
      </c>
      <c r="C501" s="1099" t="s">
        <v>3276</v>
      </c>
      <c r="D501" s="1100">
        <v>1560</v>
      </c>
    </row>
    <row r="502" spans="1:4" s="33" customFormat="1" ht="24" customHeight="1">
      <c r="A502" s="826">
        <v>494</v>
      </c>
      <c r="B502" s="1098" t="s">
        <v>3277</v>
      </c>
      <c r="C502" s="1099" t="s">
        <v>3278</v>
      </c>
      <c r="D502" s="1100">
        <v>1341</v>
      </c>
    </row>
    <row r="503" spans="1:4" s="33" customFormat="1" ht="24" customHeight="1">
      <c r="A503" s="826">
        <v>495</v>
      </c>
      <c r="B503" s="1098" t="s">
        <v>3279</v>
      </c>
      <c r="C503" s="1099" t="s">
        <v>3280</v>
      </c>
      <c r="D503" s="1100">
        <v>1560</v>
      </c>
    </row>
    <row r="504" spans="1:4" s="33" customFormat="1" ht="24" customHeight="1">
      <c r="A504" s="826">
        <v>496</v>
      </c>
      <c r="B504" s="1098" t="s">
        <v>3281</v>
      </c>
      <c r="C504" s="1099" t="s">
        <v>3282</v>
      </c>
      <c r="D504" s="1100">
        <v>1416</v>
      </c>
    </row>
    <row r="505" spans="1:4" s="33" customFormat="1" ht="24" customHeight="1">
      <c r="A505" s="826">
        <v>497</v>
      </c>
      <c r="B505" s="1098" t="s">
        <v>3283</v>
      </c>
      <c r="C505" s="1099" t="s">
        <v>3284</v>
      </c>
      <c r="D505" s="1100">
        <v>1560</v>
      </c>
    </row>
    <row r="506" spans="1:4" s="33" customFormat="1" ht="24" customHeight="1">
      <c r="A506" s="826">
        <v>498</v>
      </c>
      <c r="B506" s="1098" t="s">
        <v>3285</v>
      </c>
      <c r="C506" s="1099" t="s">
        <v>3286</v>
      </c>
      <c r="D506" s="1100">
        <v>1416</v>
      </c>
    </row>
    <row r="507" spans="1:4" s="33" customFormat="1" ht="24" customHeight="1">
      <c r="A507" s="826">
        <v>499</v>
      </c>
      <c r="B507" s="1098" t="s">
        <v>3287</v>
      </c>
      <c r="C507" s="1099" t="s">
        <v>3288</v>
      </c>
      <c r="D507" s="1100">
        <v>1188</v>
      </c>
    </row>
    <row r="508" spans="1:4" s="33" customFormat="1" ht="24" customHeight="1">
      <c r="A508" s="826">
        <v>500</v>
      </c>
      <c r="B508" s="1098" t="s">
        <v>3289</v>
      </c>
      <c r="C508" s="1099" t="s">
        <v>3290</v>
      </c>
      <c r="D508" s="1100">
        <v>2043</v>
      </c>
    </row>
    <row r="509" spans="1:4" s="33" customFormat="1" ht="24" customHeight="1">
      <c r="A509" s="826">
        <v>501</v>
      </c>
      <c r="B509" s="1098" t="s">
        <v>3291</v>
      </c>
      <c r="C509" s="1099" t="s">
        <v>3292</v>
      </c>
      <c r="D509" s="1100">
        <v>1302</v>
      </c>
    </row>
    <row r="510" spans="1:4" s="33" customFormat="1" ht="24" customHeight="1">
      <c r="A510" s="826">
        <v>502</v>
      </c>
      <c r="B510" s="1098" t="s">
        <v>3293</v>
      </c>
      <c r="C510" s="1099" t="s">
        <v>3294</v>
      </c>
      <c r="D510" s="1100">
        <v>1785</v>
      </c>
    </row>
    <row r="511" spans="1:4" s="33" customFormat="1" ht="24" customHeight="1">
      <c r="A511" s="826">
        <v>503</v>
      </c>
      <c r="B511" s="1098" t="s">
        <v>3295</v>
      </c>
      <c r="C511" s="1099" t="s">
        <v>3296</v>
      </c>
      <c r="D511" s="1100">
        <v>1614</v>
      </c>
    </row>
    <row r="512" spans="1:4" s="33" customFormat="1" ht="24" customHeight="1">
      <c r="A512" s="826">
        <v>504</v>
      </c>
      <c r="B512" s="1098" t="s">
        <v>3297</v>
      </c>
      <c r="C512" s="1099" t="s">
        <v>3298</v>
      </c>
      <c r="D512" s="1100">
        <v>1341</v>
      </c>
    </row>
    <row r="513" spans="1:4" s="33" customFormat="1" ht="24" customHeight="1">
      <c r="A513" s="826">
        <v>505</v>
      </c>
      <c r="B513" s="1098" t="s">
        <v>3299</v>
      </c>
      <c r="C513" s="1099" t="s">
        <v>3300</v>
      </c>
      <c r="D513" s="1100">
        <v>1818</v>
      </c>
    </row>
    <row r="514" spans="1:4" s="33" customFormat="1" ht="24" customHeight="1">
      <c r="A514" s="826">
        <v>506</v>
      </c>
      <c r="B514" s="1098" t="s">
        <v>3301</v>
      </c>
      <c r="C514" s="1099" t="s">
        <v>3302</v>
      </c>
      <c r="D514" s="1100">
        <v>1674</v>
      </c>
    </row>
    <row r="515" spans="1:4" s="33" customFormat="1" ht="24" customHeight="1">
      <c r="A515" s="826">
        <v>507</v>
      </c>
      <c r="B515" s="1098" t="s">
        <v>3303</v>
      </c>
      <c r="C515" s="1099" t="s">
        <v>3304</v>
      </c>
      <c r="D515" s="1100">
        <v>1743</v>
      </c>
    </row>
    <row r="516" spans="1:4" s="33" customFormat="1" ht="24" customHeight="1">
      <c r="A516" s="826">
        <v>508</v>
      </c>
      <c r="B516" s="1098" t="s">
        <v>3305</v>
      </c>
      <c r="C516" s="1099" t="s">
        <v>3306</v>
      </c>
      <c r="D516" s="1100">
        <v>1341</v>
      </c>
    </row>
    <row r="517" spans="1:4" s="33" customFormat="1" ht="24" customHeight="1">
      <c r="A517" s="826">
        <v>509</v>
      </c>
      <c r="B517" s="1098" t="s">
        <v>3307</v>
      </c>
      <c r="C517" s="1099" t="s">
        <v>3308</v>
      </c>
      <c r="D517" s="1100">
        <v>1605</v>
      </c>
    </row>
    <row r="518" spans="1:4" s="33" customFormat="1" ht="24" customHeight="1">
      <c r="A518" s="826">
        <v>510</v>
      </c>
      <c r="B518" s="1098" t="s">
        <v>3309</v>
      </c>
      <c r="C518" s="1099" t="s">
        <v>3310</v>
      </c>
      <c r="D518" s="1100">
        <v>1491</v>
      </c>
    </row>
    <row r="519" spans="1:4" s="33" customFormat="1" ht="24" customHeight="1">
      <c r="A519" s="826">
        <v>511</v>
      </c>
      <c r="B519" s="1098" t="s">
        <v>3311</v>
      </c>
      <c r="C519" s="1099" t="s">
        <v>3312</v>
      </c>
      <c r="D519" s="1100">
        <v>1545</v>
      </c>
    </row>
    <row r="520" spans="1:4" s="33" customFormat="1" ht="24" customHeight="1">
      <c r="A520" s="826">
        <v>512</v>
      </c>
      <c r="B520" s="1098" t="s">
        <v>3313</v>
      </c>
      <c r="C520" s="1099" t="s">
        <v>3314</v>
      </c>
      <c r="D520" s="1100">
        <v>1488</v>
      </c>
    </row>
    <row r="521" spans="1:4" s="33" customFormat="1" ht="24" customHeight="1">
      <c r="A521" s="826">
        <v>513</v>
      </c>
      <c r="B521" s="1098" t="s">
        <v>3315</v>
      </c>
      <c r="C521" s="1099" t="s">
        <v>3316</v>
      </c>
      <c r="D521" s="1100">
        <v>834</v>
      </c>
    </row>
    <row r="522" spans="1:4" s="33" customFormat="1" ht="24" customHeight="1">
      <c r="A522" s="826">
        <v>514</v>
      </c>
      <c r="B522" s="1098" t="s">
        <v>3317</v>
      </c>
      <c r="C522" s="1099" t="s">
        <v>3318</v>
      </c>
      <c r="D522" s="1100">
        <v>1761</v>
      </c>
    </row>
    <row r="523" spans="1:4" s="33" customFormat="1" ht="24" customHeight="1">
      <c r="A523" s="826">
        <v>515</v>
      </c>
      <c r="B523" s="1098" t="s">
        <v>3319</v>
      </c>
      <c r="C523" s="1099" t="s">
        <v>3320</v>
      </c>
      <c r="D523" s="1100">
        <v>1674</v>
      </c>
    </row>
    <row r="524" spans="1:4" s="33" customFormat="1" ht="24" customHeight="1">
      <c r="A524" s="826">
        <v>516</v>
      </c>
      <c r="B524" s="1098" t="s">
        <v>3321</v>
      </c>
      <c r="C524" s="1099" t="s">
        <v>3322</v>
      </c>
      <c r="D524" s="1100">
        <v>1674</v>
      </c>
    </row>
    <row r="525" spans="1:4" s="33" customFormat="1" ht="24" customHeight="1">
      <c r="A525" s="826">
        <v>517</v>
      </c>
      <c r="B525" s="1098" t="s">
        <v>3323</v>
      </c>
      <c r="C525" s="1099" t="s">
        <v>3302</v>
      </c>
      <c r="D525" s="1100">
        <v>1797</v>
      </c>
    </row>
    <row r="526" spans="1:4" s="33" customFormat="1" ht="24" customHeight="1">
      <c r="A526" s="826">
        <v>518</v>
      </c>
      <c r="B526" s="1098" t="s">
        <v>3324</v>
      </c>
      <c r="C526" s="1099" t="s">
        <v>3325</v>
      </c>
      <c r="D526" s="1100">
        <v>1761</v>
      </c>
    </row>
    <row r="527" spans="1:4" s="33" customFormat="1" ht="24" customHeight="1">
      <c r="A527" s="826">
        <v>519</v>
      </c>
      <c r="B527" s="1098" t="s">
        <v>3326</v>
      </c>
      <c r="C527" s="1099" t="s">
        <v>3327</v>
      </c>
      <c r="D527" s="1100">
        <v>1527</v>
      </c>
    </row>
    <row r="528" spans="1:4" s="33" customFormat="1" ht="24" customHeight="1">
      <c r="A528" s="826">
        <v>520</v>
      </c>
      <c r="B528" s="1098" t="s">
        <v>3328</v>
      </c>
      <c r="C528" s="1099" t="s">
        <v>3329</v>
      </c>
      <c r="D528" s="1100">
        <v>1788</v>
      </c>
    </row>
    <row r="529" spans="1:4" s="33" customFormat="1" ht="24" customHeight="1">
      <c r="A529" s="826">
        <v>521</v>
      </c>
      <c r="B529" s="1098" t="s">
        <v>3330</v>
      </c>
      <c r="C529" s="1099" t="s">
        <v>3294</v>
      </c>
      <c r="D529" s="1100">
        <v>1785</v>
      </c>
    </row>
    <row r="530" spans="1:4" s="33" customFormat="1" ht="24" customHeight="1">
      <c r="A530" s="826">
        <v>522</v>
      </c>
      <c r="B530" s="1098" t="s">
        <v>3331</v>
      </c>
      <c r="C530" s="1099" t="s">
        <v>3332</v>
      </c>
      <c r="D530" s="1100">
        <v>1704</v>
      </c>
    </row>
    <row r="531" spans="1:4" s="33" customFormat="1" ht="24" customHeight="1">
      <c r="A531" s="826">
        <v>523</v>
      </c>
      <c r="B531" s="1098" t="s">
        <v>3333</v>
      </c>
      <c r="C531" s="1099" t="s">
        <v>3334</v>
      </c>
      <c r="D531" s="1100">
        <v>1719</v>
      </c>
    </row>
    <row r="532" spans="1:4" s="33" customFormat="1" ht="24" customHeight="1">
      <c r="A532" s="826">
        <v>524</v>
      </c>
      <c r="B532" s="1098" t="s">
        <v>3335</v>
      </c>
      <c r="C532" s="1099" t="s">
        <v>3336</v>
      </c>
      <c r="D532" s="1100">
        <v>2148</v>
      </c>
    </row>
    <row r="533" spans="1:4" s="33" customFormat="1" ht="24" customHeight="1">
      <c r="A533" s="826">
        <v>525</v>
      </c>
      <c r="B533" s="1098" t="s">
        <v>3337</v>
      </c>
      <c r="C533" s="1099" t="s">
        <v>3338</v>
      </c>
      <c r="D533" s="1100">
        <v>1740</v>
      </c>
    </row>
    <row r="534" spans="1:4" s="33" customFormat="1" ht="24" customHeight="1">
      <c r="A534" s="826">
        <v>526</v>
      </c>
      <c r="B534" s="1098" t="s">
        <v>3339</v>
      </c>
      <c r="C534" s="1099" t="s">
        <v>3340</v>
      </c>
      <c r="D534" s="1100">
        <v>1998</v>
      </c>
    </row>
    <row r="535" spans="1:4" s="33" customFormat="1" ht="24" customHeight="1">
      <c r="A535" s="826">
        <v>527</v>
      </c>
      <c r="B535" s="1098" t="s">
        <v>3341</v>
      </c>
      <c r="C535" s="1099" t="s">
        <v>3342</v>
      </c>
      <c r="D535" s="1100">
        <v>2145</v>
      </c>
    </row>
    <row r="536" spans="1:4" s="33" customFormat="1" ht="24" customHeight="1">
      <c r="A536" s="826">
        <v>528</v>
      </c>
      <c r="B536" s="1098" t="s">
        <v>3343</v>
      </c>
      <c r="C536" s="1099" t="s">
        <v>3344</v>
      </c>
      <c r="D536" s="1100">
        <v>1998</v>
      </c>
    </row>
    <row r="537" spans="1:4" s="33" customFormat="1" ht="24" customHeight="1">
      <c r="A537" s="826">
        <v>529</v>
      </c>
      <c r="B537" s="1098" t="s">
        <v>3345</v>
      </c>
      <c r="C537" s="1099" t="s">
        <v>3346</v>
      </c>
      <c r="D537" s="1100">
        <v>1098</v>
      </c>
    </row>
    <row r="538" spans="1:4" s="33" customFormat="1" ht="24" customHeight="1">
      <c r="A538" s="826">
        <v>530</v>
      </c>
      <c r="B538" s="1098" t="s">
        <v>3347</v>
      </c>
      <c r="C538" s="1099" t="s">
        <v>3348</v>
      </c>
      <c r="D538" s="1100">
        <v>1722</v>
      </c>
    </row>
    <row r="539" spans="1:4" s="33" customFormat="1" ht="24" customHeight="1">
      <c r="A539" s="826">
        <v>531</v>
      </c>
      <c r="B539" s="1098" t="s">
        <v>3349</v>
      </c>
      <c r="C539" s="1099" t="s">
        <v>3350</v>
      </c>
      <c r="D539" s="1100">
        <v>1995</v>
      </c>
    </row>
    <row r="540" spans="1:4" s="33" customFormat="1" ht="30" customHeight="1">
      <c r="A540" s="826">
        <v>532</v>
      </c>
      <c r="B540" s="1098" t="s">
        <v>3351</v>
      </c>
      <c r="C540" s="1099" t="s">
        <v>3352</v>
      </c>
      <c r="D540" s="1100">
        <v>1848</v>
      </c>
    </row>
    <row r="541" spans="1:4" s="33" customFormat="1" ht="30" customHeight="1">
      <c r="A541" s="826">
        <v>533</v>
      </c>
      <c r="B541" s="1098" t="s">
        <v>3353</v>
      </c>
      <c r="C541" s="1099" t="s">
        <v>3354</v>
      </c>
      <c r="D541" s="1100">
        <v>1461</v>
      </c>
    </row>
    <row r="542" spans="1:4" s="33" customFormat="1" ht="30" customHeight="1">
      <c r="A542" s="826">
        <v>534</v>
      </c>
      <c r="B542" s="1098" t="s">
        <v>3355</v>
      </c>
      <c r="C542" s="1099" t="s">
        <v>3356</v>
      </c>
      <c r="D542" s="1100">
        <v>3075</v>
      </c>
    </row>
    <row r="543" spans="1:4" s="33" customFormat="1" ht="30" customHeight="1">
      <c r="A543" s="826">
        <v>535</v>
      </c>
      <c r="B543" s="1098" t="s">
        <v>3357</v>
      </c>
      <c r="C543" s="1099" t="s">
        <v>3358</v>
      </c>
      <c r="D543" s="1100">
        <v>9280</v>
      </c>
    </row>
    <row r="544" spans="1:4" s="33" customFormat="1" ht="30" customHeight="1">
      <c r="A544" s="826">
        <v>536</v>
      </c>
      <c r="B544" s="1098" t="s">
        <v>3359</v>
      </c>
      <c r="C544" s="1099" t="s">
        <v>3360</v>
      </c>
      <c r="D544" s="1100">
        <v>1083748.83</v>
      </c>
    </row>
    <row r="545" spans="1:1023 1025:2047 2049:3071 3073:4095 4097:5119 5121:6143 6145:7167 7169:8191 8193:9215 9217:10239 10241:11263 11265:12287 12289:13311 13313:14335 14337:15359 15361:16383" s="33" customFormat="1" ht="30" customHeight="1">
      <c r="A545" s="826">
        <v>537</v>
      </c>
      <c r="B545" s="1098" t="s">
        <v>3361</v>
      </c>
      <c r="C545" s="1099" t="s">
        <v>3362</v>
      </c>
      <c r="D545" s="1100">
        <v>2897082.7</v>
      </c>
    </row>
    <row r="546" spans="1:1023 1025:2047 2049:3071 3073:4095 4097:5119 5121:6143 6145:7167 7169:8191 8193:9215 9217:10239 10241:11263 11265:12287 12289:13311 13313:14335 14337:15359 15361:16383" s="33" customFormat="1" ht="30" customHeight="1">
      <c r="A546" s="826"/>
      <c r="B546" s="828"/>
      <c r="C546" s="826"/>
      <c r="D546" s="829"/>
    </row>
    <row r="547" spans="1:1023 1025:2047 2049:3071 3073:4095 4097:5119 5121:6143 6145:7167 7169:8191 8193:9215 9217:10239 10241:11263 11265:12287 12289:13311 13313:14335 14337:15359 15361:16383" s="33" customFormat="1" ht="22.5" customHeight="1">
      <c r="A547" s="826"/>
      <c r="B547" s="827" t="s">
        <v>889</v>
      </c>
      <c r="C547" s="826"/>
      <c r="D547" s="829"/>
    </row>
    <row r="548" spans="1:1023 1025:2047 2049:3071 3073:4095 4097:5119 5121:6143 6145:7167 7169:8191 8193:9215 9217:10239 10241:11263 11265:12287 12289:13311 13313:14335 14337:15359 15361:16383" s="33" customFormat="1" ht="30" customHeight="1">
      <c r="A548" s="826"/>
      <c r="B548" s="828" t="s">
        <v>890</v>
      </c>
      <c r="C548" s="826"/>
      <c r="D548" s="829"/>
    </row>
    <row r="549" spans="1:1023 1025:2047 2049:3071 3073:4095 4097:5119 5121:6143 6145:7167 7169:8191 8193:9215 9217:10239 10241:11263 11265:12287 12289:13311 13313:14335 14337:15359 15361:16383" s="33" customFormat="1" ht="30" customHeight="1">
      <c r="A549" s="826">
        <v>10</v>
      </c>
      <c r="B549" s="826" t="s">
        <v>3363</v>
      </c>
      <c r="C549" s="826" t="s">
        <v>3364</v>
      </c>
      <c r="D549" s="1101">
        <v>21502500</v>
      </c>
    </row>
    <row r="550" spans="1:1023 1025:2047 2049:3071 3073:4095 4097:5119 5121:6143 6145:7167 7169:8191 8193:9215 9217:10239 10241:11263 11265:12287 12289:13311 13313:14335 14337:15359 15361:16383" s="33" customFormat="1" ht="30" customHeight="1">
      <c r="A550" s="826">
        <v>11</v>
      </c>
      <c r="B550" s="828"/>
      <c r="C550" s="826"/>
      <c r="D550" s="829"/>
    </row>
    <row r="551" spans="1:1023 1025:2047 2049:3071 3073:4095 4097:5119 5121:6143 6145:7167 7169:8191 8193:9215 9217:10239 10241:11263 11265:12287 12289:13311 13313:14335 14337:15359 15361:16383" s="33" customFormat="1" ht="30" customHeight="1">
      <c r="A551" s="826"/>
      <c r="B551" s="828" t="s">
        <v>891</v>
      </c>
      <c r="C551" s="826"/>
      <c r="D551" s="829"/>
    </row>
    <row r="552" spans="1:1023 1025:2047 2049:3071 3073:4095 4097:5119 5121:6143 6145:7167 7169:8191 8193:9215 9217:10239 10241:11263 11265:12287 12289:13311 13313:14335 14337:15359 15361:16383" s="33" customFormat="1" ht="30" customHeight="1">
      <c r="A552" s="826">
        <v>12</v>
      </c>
      <c r="B552" s="828" t="s">
        <v>3365</v>
      </c>
      <c r="C552" s="826" t="s">
        <v>3366</v>
      </c>
      <c r="D552" s="829">
        <v>35491964</v>
      </c>
    </row>
    <row r="553" spans="1:1023 1025:2047 2049:3071 3073:4095 4097:5119 5121:6143 6145:7167 7169:8191 8193:9215 9217:10239 10241:11263 11265:12287 12289:13311 13313:14335 14337:15359 15361:16383" s="33" customFormat="1" ht="30" customHeight="1">
      <c r="A553" s="826">
        <v>13</v>
      </c>
      <c r="B553" s="828"/>
      <c r="C553" s="826"/>
      <c r="D553" s="829"/>
    </row>
    <row r="554" spans="1:1023 1025:2047 2049:3071 3073:4095 4097:5119 5121:6143 6145:7167 7169:8191 8193:9215 9217:10239 10241:11263 11265:12287 12289:13311 13313:14335 14337:15359 15361:16383" s="33" customFormat="1" ht="30" customHeight="1">
      <c r="A554" s="826"/>
      <c r="B554" s="828" t="s">
        <v>892</v>
      </c>
      <c r="C554" s="826"/>
      <c r="D554" s="1102">
        <v>108951832.17999998</v>
      </c>
    </row>
    <row r="555" spans="1:1023 1025:2047 2049:3071 3073:4095 4097:5119 5121:6143 6145:7167 7169:8191 8193:9215 9217:10239 10241:11263 11265:12287 12289:13311 13313:14335 14337:15359 15361:16383" s="33" customFormat="1">
      <c r="A555" s="1471"/>
      <c r="B555" s="1471"/>
      <c r="C555" s="1471"/>
      <c r="D555" s="1471"/>
    </row>
    <row r="556" spans="1:1023 1025:2047 2049:3071 3073:4095 4097:5119 5121:6143 6145:7167 7169:8191 8193:9215 9217:10239 10241:11263 11265:12287 12289:13311 13313:14335 14337:15359 15361:16383">
      <c r="A556" s="437" t="s">
        <v>243</v>
      </c>
      <c r="E556" s="437"/>
      <c r="G556" s="577"/>
      <c r="I556" s="437"/>
      <c r="K556" s="577"/>
      <c r="M556" s="437"/>
      <c r="O556" s="577"/>
      <c r="Q556" s="437"/>
      <c r="S556" s="577"/>
      <c r="U556" s="437"/>
      <c r="W556" s="577"/>
      <c r="Y556" s="437"/>
      <c r="AA556" s="577"/>
      <c r="AC556" s="437"/>
      <c r="AE556" s="577"/>
      <c r="AG556" s="437"/>
      <c r="AI556" s="577"/>
      <c r="AK556" s="437"/>
      <c r="AM556" s="577"/>
      <c r="AO556" s="437"/>
      <c r="AQ556" s="577"/>
      <c r="AS556" s="437"/>
      <c r="AU556" s="577"/>
      <c r="AW556" s="437"/>
      <c r="AY556" s="577"/>
      <c r="BA556" s="437"/>
      <c r="BC556" s="577"/>
      <c r="BE556" s="437"/>
      <c r="BG556" s="577"/>
      <c r="BI556" s="437"/>
      <c r="BK556" s="577"/>
      <c r="BM556" s="437"/>
      <c r="BO556" s="577"/>
      <c r="BQ556" s="437"/>
      <c r="BS556" s="577"/>
      <c r="BU556" s="437"/>
      <c r="BW556" s="577"/>
      <c r="BY556" s="437"/>
      <c r="CA556" s="577"/>
      <c r="CC556" s="437"/>
      <c r="CE556" s="577"/>
      <c r="CG556" s="437"/>
      <c r="CI556" s="577"/>
      <c r="CK556" s="437"/>
      <c r="CM556" s="577"/>
      <c r="CO556" s="437"/>
      <c r="CQ556" s="577"/>
      <c r="CS556" s="437"/>
      <c r="CU556" s="577"/>
      <c r="CW556" s="437"/>
      <c r="CY556" s="577"/>
      <c r="DA556" s="437"/>
      <c r="DC556" s="577"/>
      <c r="DE556" s="437"/>
      <c r="DG556" s="577"/>
      <c r="DI556" s="437"/>
      <c r="DK556" s="577"/>
      <c r="DM556" s="437"/>
      <c r="DO556" s="577"/>
      <c r="DQ556" s="437"/>
      <c r="DS556" s="577"/>
      <c r="DU556" s="437"/>
      <c r="DW556" s="577"/>
      <c r="DY556" s="437"/>
      <c r="EA556" s="577"/>
      <c r="EC556" s="437"/>
      <c r="EE556" s="577"/>
      <c r="EG556" s="437"/>
      <c r="EI556" s="577"/>
      <c r="EK556" s="437"/>
      <c r="EM556" s="577"/>
      <c r="EO556" s="437"/>
      <c r="EQ556" s="577"/>
      <c r="ES556" s="437"/>
      <c r="EU556" s="577"/>
      <c r="EW556" s="437"/>
      <c r="EY556" s="577"/>
      <c r="FA556" s="437"/>
      <c r="FC556" s="577"/>
      <c r="FE556" s="437"/>
      <c r="FG556" s="577"/>
      <c r="FI556" s="437"/>
      <c r="FK556" s="577"/>
      <c r="FM556" s="437"/>
      <c r="FO556" s="577"/>
      <c r="FQ556" s="437"/>
      <c r="FS556" s="577"/>
      <c r="FU556" s="437"/>
      <c r="FW556" s="577"/>
      <c r="FY556" s="437"/>
      <c r="GA556" s="577"/>
      <c r="GC556" s="437"/>
      <c r="GE556" s="577"/>
      <c r="GG556" s="437"/>
      <c r="GI556" s="577"/>
      <c r="GK556" s="437"/>
      <c r="GM556" s="577"/>
      <c r="GO556" s="437"/>
      <c r="GQ556" s="577"/>
      <c r="GS556" s="437"/>
      <c r="GU556" s="577"/>
      <c r="GW556" s="437"/>
      <c r="GY556" s="577"/>
      <c r="HA556" s="437"/>
      <c r="HC556" s="577"/>
      <c r="HE556" s="437"/>
      <c r="HG556" s="577"/>
      <c r="HI556" s="437"/>
      <c r="HK556" s="577"/>
      <c r="HM556" s="437"/>
      <c r="HO556" s="577"/>
      <c r="HQ556" s="437"/>
      <c r="HS556" s="577"/>
      <c r="HU556" s="437"/>
      <c r="HW556" s="577"/>
      <c r="HY556" s="437"/>
      <c r="IA556" s="577"/>
      <c r="IC556" s="437"/>
      <c r="IE556" s="577"/>
      <c r="IG556" s="437"/>
      <c r="II556" s="577"/>
      <c r="IK556" s="437"/>
      <c r="IM556" s="577"/>
      <c r="IO556" s="437"/>
      <c r="IQ556" s="577"/>
      <c r="IS556" s="437"/>
      <c r="IU556" s="577"/>
      <c r="IW556" s="437"/>
      <c r="IY556" s="577"/>
      <c r="JA556" s="437"/>
      <c r="JC556" s="577"/>
      <c r="JE556" s="437"/>
      <c r="JG556" s="577"/>
      <c r="JI556" s="437"/>
      <c r="JK556" s="577"/>
      <c r="JM556" s="437"/>
      <c r="JO556" s="577"/>
      <c r="JQ556" s="437"/>
      <c r="JS556" s="577"/>
      <c r="JU556" s="437"/>
      <c r="JW556" s="577"/>
      <c r="JY556" s="437"/>
      <c r="KA556" s="577"/>
      <c r="KC556" s="437"/>
      <c r="KE556" s="577"/>
      <c r="KG556" s="437"/>
      <c r="KI556" s="577"/>
      <c r="KK556" s="437"/>
      <c r="KM556" s="577"/>
      <c r="KO556" s="437"/>
      <c r="KQ556" s="577"/>
      <c r="KS556" s="437"/>
      <c r="KU556" s="577"/>
      <c r="KW556" s="437"/>
      <c r="KY556" s="577"/>
      <c r="LA556" s="437"/>
      <c r="LC556" s="577"/>
      <c r="LE556" s="437"/>
      <c r="LG556" s="577"/>
      <c r="LI556" s="437"/>
      <c r="LK556" s="577"/>
      <c r="LM556" s="437"/>
      <c r="LO556" s="577"/>
      <c r="LQ556" s="437"/>
      <c r="LS556" s="577"/>
      <c r="LU556" s="437"/>
      <c r="LW556" s="577"/>
      <c r="LY556" s="437"/>
      <c r="MA556" s="577"/>
      <c r="MC556" s="437"/>
      <c r="ME556" s="577"/>
      <c r="MG556" s="437"/>
      <c r="MI556" s="577"/>
      <c r="MK556" s="437"/>
      <c r="MM556" s="577"/>
      <c r="MO556" s="437"/>
      <c r="MQ556" s="577"/>
      <c r="MS556" s="437"/>
      <c r="MU556" s="577"/>
      <c r="MW556" s="437"/>
      <c r="MY556" s="577"/>
      <c r="NA556" s="437"/>
      <c r="NC556" s="577"/>
      <c r="NE556" s="437"/>
      <c r="NG556" s="577"/>
      <c r="NI556" s="437"/>
      <c r="NK556" s="577"/>
      <c r="NM556" s="437"/>
      <c r="NO556" s="577"/>
      <c r="NQ556" s="437"/>
      <c r="NS556" s="577"/>
      <c r="NU556" s="437"/>
      <c r="NW556" s="577"/>
      <c r="NY556" s="437"/>
      <c r="OA556" s="577"/>
      <c r="OC556" s="437"/>
      <c r="OE556" s="577"/>
      <c r="OG556" s="437"/>
      <c r="OI556" s="577"/>
      <c r="OK556" s="437"/>
      <c r="OM556" s="577"/>
      <c r="OO556" s="437"/>
      <c r="OQ556" s="577"/>
      <c r="OS556" s="437"/>
      <c r="OU556" s="577"/>
      <c r="OW556" s="437"/>
      <c r="OY556" s="577"/>
      <c r="PA556" s="437"/>
      <c r="PC556" s="577"/>
      <c r="PE556" s="437"/>
      <c r="PG556" s="577"/>
      <c r="PI556" s="437"/>
      <c r="PK556" s="577"/>
      <c r="PM556" s="437"/>
      <c r="PO556" s="577"/>
      <c r="PQ556" s="437"/>
      <c r="PS556" s="577"/>
      <c r="PU556" s="437"/>
      <c r="PW556" s="577"/>
      <c r="PY556" s="437"/>
      <c r="QA556" s="577"/>
      <c r="QC556" s="437"/>
      <c r="QE556" s="577"/>
      <c r="QG556" s="437"/>
      <c r="QI556" s="577"/>
      <c r="QK556" s="437"/>
      <c r="QM556" s="577"/>
      <c r="QO556" s="437"/>
      <c r="QQ556" s="577"/>
      <c r="QS556" s="437"/>
      <c r="QU556" s="577"/>
      <c r="QW556" s="437"/>
      <c r="QY556" s="577"/>
      <c r="RA556" s="437"/>
      <c r="RC556" s="577"/>
      <c r="RE556" s="437"/>
      <c r="RG556" s="577"/>
      <c r="RI556" s="437"/>
      <c r="RK556" s="577"/>
      <c r="RM556" s="437"/>
      <c r="RO556" s="577"/>
      <c r="RQ556" s="437"/>
      <c r="RS556" s="577"/>
      <c r="RU556" s="437"/>
      <c r="RW556" s="577"/>
      <c r="RY556" s="437"/>
      <c r="SA556" s="577"/>
      <c r="SC556" s="437"/>
      <c r="SE556" s="577"/>
      <c r="SG556" s="437"/>
      <c r="SI556" s="577"/>
      <c r="SK556" s="437"/>
      <c r="SM556" s="577"/>
      <c r="SO556" s="437"/>
      <c r="SQ556" s="577"/>
      <c r="SS556" s="437"/>
      <c r="SU556" s="577"/>
      <c r="SW556" s="437"/>
      <c r="SY556" s="577"/>
      <c r="TA556" s="437"/>
      <c r="TC556" s="577"/>
      <c r="TE556" s="437"/>
      <c r="TG556" s="577"/>
      <c r="TI556" s="437"/>
      <c r="TK556" s="577"/>
      <c r="TM556" s="437"/>
      <c r="TO556" s="577"/>
      <c r="TQ556" s="437"/>
      <c r="TS556" s="577"/>
      <c r="TU556" s="437"/>
      <c r="TW556" s="577"/>
      <c r="TY556" s="437"/>
      <c r="UA556" s="577"/>
      <c r="UC556" s="437"/>
      <c r="UE556" s="577"/>
      <c r="UG556" s="437"/>
      <c r="UI556" s="577"/>
      <c r="UK556" s="437"/>
      <c r="UM556" s="577"/>
      <c r="UO556" s="437"/>
      <c r="UQ556" s="577"/>
      <c r="US556" s="437"/>
      <c r="UU556" s="577"/>
      <c r="UW556" s="437"/>
      <c r="UY556" s="577"/>
      <c r="VA556" s="437"/>
      <c r="VC556" s="577"/>
      <c r="VE556" s="437"/>
      <c r="VG556" s="577"/>
      <c r="VI556" s="437"/>
      <c r="VK556" s="577"/>
      <c r="VM556" s="437"/>
      <c r="VO556" s="577"/>
      <c r="VQ556" s="437"/>
      <c r="VS556" s="577"/>
      <c r="VU556" s="437"/>
      <c r="VW556" s="577"/>
      <c r="VY556" s="437"/>
      <c r="WA556" s="577"/>
      <c r="WC556" s="437"/>
      <c r="WE556" s="577"/>
      <c r="WG556" s="437"/>
      <c r="WI556" s="577"/>
      <c r="WK556" s="437"/>
      <c r="WM556" s="577"/>
      <c r="WO556" s="437"/>
      <c r="WQ556" s="577"/>
      <c r="WS556" s="437"/>
      <c r="WU556" s="577"/>
      <c r="WW556" s="437"/>
      <c r="WY556" s="577"/>
      <c r="XA556" s="437"/>
      <c r="XC556" s="577"/>
      <c r="XE556" s="437"/>
      <c r="XG556" s="577"/>
      <c r="XI556" s="437"/>
      <c r="XK556" s="577"/>
      <c r="XM556" s="437"/>
      <c r="XO556" s="577"/>
      <c r="XQ556" s="437"/>
      <c r="XS556" s="577"/>
      <c r="XU556" s="437"/>
      <c r="XW556" s="577"/>
      <c r="XY556" s="437"/>
      <c r="YA556" s="577"/>
      <c r="YC556" s="437"/>
      <c r="YE556" s="577"/>
      <c r="YG556" s="437"/>
      <c r="YI556" s="577"/>
      <c r="YK556" s="437"/>
      <c r="YM556" s="577"/>
      <c r="YO556" s="437"/>
      <c r="YQ556" s="577"/>
      <c r="YS556" s="437"/>
      <c r="YU556" s="577"/>
      <c r="YW556" s="437"/>
      <c r="YY556" s="577"/>
      <c r="ZA556" s="437"/>
      <c r="ZC556" s="577"/>
      <c r="ZE556" s="437"/>
      <c r="ZG556" s="577"/>
      <c r="ZI556" s="437"/>
      <c r="ZK556" s="577"/>
      <c r="ZM556" s="437"/>
      <c r="ZO556" s="577"/>
      <c r="ZQ556" s="437"/>
      <c r="ZS556" s="577"/>
      <c r="ZU556" s="437"/>
      <c r="ZW556" s="577"/>
      <c r="ZY556" s="437"/>
      <c r="AAA556" s="577"/>
      <c r="AAC556" s="437"/>
      <c r="AAE556" s="577"/>
      <c r="AAG556" s="437"/>
      <c r="AAI556" s="577"/>
      <c r="AAK556" s="437"/>
      <c r="AAM556" s="577"/>
      <c r="AAO556" s="437"/>
      <c r="AAQ556" s="577"/>
      <c r="AAS556" s="437"/>
      <c r="AAU556" s="577"/>
      <c r="AAW556" s="437"/>
      <c r="AAY556" s="577"/>
      <c r="ABA556" s="437"/>
      <c r="ABC556" s="577"/>
      <c r="ABE556" s="437"/>
      <c r="ABG556" s="577"/>
      <c r="ABI556" s="437"/>
      <c r="ABK556" s="577"/>
      <c r="ABM556" s="437"/>
      <c r="ABO556" s="577"/>
      <c r="ABQ556" s="437"/>
      <c r="ABS556" s="577"/>
      <c r="ABU556" s="437"/>
      <c r="ABW556" s="577"/>
      <c r="ABY556" s="437"/>
      <c r="ACA556" s="577"/>
      <c r="ACC556" s="437"/>
      <c r="ACE556" s="577"/>
      <c r="ACG556" s="437"/>
      <c r="ACI556" s="577"/>
      <c r="ACK556" s="437"/>
      <c r="ACM556" s="577"/>
      <c r="ACO556" s="437"/>
      <c r="ACQ556" s="577"/>
      <c r="ACS556" s="437"/>
      <c r="ACU556" s="577"/>
      <c r="ACW556" s="437"/>
      <c r="ACY556" s="577"/>
      <c r="ADA556" s="437"/>
      <c r="ADC556" s="577"/>
      <c r="ADE556" s="437"/>
      <c r="ADG556" s="577"/>
      <c r="ADI556" s="437"/>
      <c r="ADK556" s="577"/>
      <c r="ADM556" s="437"/>
      <c r="ADO556" s="577"/>
      <c r="ADQ556" s="437"/>
      <c r="ADS556" s="577"/>
      <c r="ADU556" s="437"/>
      <c r="ADW556" s="577"/>
      <c r="ADY556" s="437"/>
      <c r="AEA556" s="577"/>
      <c r="AEC556" s="437"/>
      <c r="AEE556" s="577"/>
      <c r="AEG556" s="437"/>
      <c r="AEI556" s="577"/>
      <c r="AEK556" s="437"/>
      <c r="AEM556" s="577"/>
      <c r="AEO556" s="437"/>
      <c r="AEQ556" s="577"/>
      <c r="AES556" s="437"/>
      <c r="AEU556" s="577"/>
      <c r="AEW556" s="437"/>
      <c r="AEY556" s="577"/>
      <c r="AFA556" s="437"/>
      <c r="AFC556" s="577"/>
      <c r="AFE556" s="437"/>
      <c r="AFG556" s="577"/>
      <c r="AFI556" s="437"/>
      <c r="AFK556" s="577"/>
      <c r="AFM556" s="437"/>
      <c r="AFO556" s="577"/>
      <c r="AFQ556" s="437"/>
      <c r="AFS556" s="577"/>
      <c r="AFU556" s="437"/>
      <c r="AFW556" s="577"/>
      <c r="AFY556" s="437"/>
      <c r="AGA556" s="577"/>
      <c r="AGC556" s="437"/>
      <c r="AGE556" s="577"/>
      <c r="AGG556" s="437"/>
      <c r="AGI556" s="577"/>
      <c r="AGK556" s="437"/>
      <c r="AGM556" s="577"/>
      <c r="AGO556" s="437"/>
      <c r="AGQ556" s="577"/>
      <c r="AGS556" s="437"/>
      <c r="AGU556" s="577"/>
      <c r="AGW556" s="437"/>
      <c r="AGY556" s="577"/>
      <c r="AHA556" s="437"/>
      <c r="AHC556" s="577"/>
      <c r="AHE556" s="437"/>
      <c r="AHG556" s="577"/>
      <c r="AHI556" s="437"/>
      <c r="AHK556" s="577"/>
      <c r="AHM556" s="437"/>
      <c r="AHO556" s="577"/>
      <c r="AHQ556" s="437"/>
      <c r="AHS556" s="577"/>
      <c r="AHU556" s="437"/>
      <c r="AHW556" s="577"/>
      <c r="AHY556" s="437"/>
      <c r="AIA556" s="577"/>
      <c r="AIC556" s="437"/>
      <c r="AIE556" s="577"/>
      <c r="AIG556" s="437"/>
      <c r="AII556" s="577"/>
      <c r="AIK556" s="437"/>
      <c r="AIM556" s="577"/>
      <c r="AIO556" s="437"/>
      <c r="AIQ556" s="577"/>
      <c r="AIS556" s="437"/>
      <c r="AIU556" s="577"/>
      <c r="AIW556" s="437"/>
      <c r="AIY556" s="577"/>
      <c r="AJA556" s="437"/>
      <c r="AJC556" s="577"/>
      <c r="AJE556" s="437"/>
      <c r="AJG556" s="577"/>
      <c r="AJI556" s="437"/>
      <c r="AJK556" s="577"/>
      <c r="AJM556" s="437"/>
      <c r="AJO556" s="577"/>
      <c r="AJQ556" s="437"/>
      <c r="AJS556" s="577"/>
      <c r="AJU556" s="437"/>
      <c r="AJW556" s="577"/>
      <c r="AJY556" s="437"/>
      <c r="AKA556" s="577"/>
      <c r="AKC556" s="437"/>
      <c r="AKE556" s="577"/>
      <c r="AKG556" s="437"/>
      <c r="AKI556" s="577"/>
      <c r="AKK556" s="437"/>
      <c r="AKM556" s="577"/>
      <c r="AKO556" s="437"/>
      <c r="AKQ556" s="577"/>
      <c r="AKS556" s="437"/>
      <c r="AKU556" s="577"/>
      <c r="AKW556" s="437"/>
      <c r="AKY556" s="577"/>
      <c r="ALA556" s="437"/>
      <c r="ALC556" s="577"/>
      <c r="ALE556" s="437"/>
      <c r="ALG556" s="577"/>
      <c r="ALI556" s="437"/>
      <c r="ALK556" s="577"/>
      <c r="ALM556" s="437"/>
      <c r="ALO556" s="577"/>
      <c r="ALQ556" s="437"/>
      <c r="ALS556" s="577"/>
      <c r="ALU556" s="437"/>
      <c r="ALW556" s="577"/>
      <c r="ALY556" s="437"/>
      <c r="AMA556" s="577"/>
      <c r="AMC556" s="437"/>
      <c r="AME556" s="577"/>
      <c r="AMG556" s="437"/>
      <c r="AMI556" s="577"/>
      <c r="AMK556" s="437"/>
      <c r="AMM556" s="577"/>
      <c r="AMO556" s="437"/>
      <c r="AMQ556" s="577"/>
      <c r="AMS556" s="437"/>
      <c r="AMU556" s="577"/>
      <c r="AMW556" s="437"/>
      <c r="AMY556" s="577"/>
      <c r="ANA556" s="437"/>
      <c r="ANC556" s="577"/>
      <c r="ANE556" s="437"/>
      <c r="ANG556" s="577"/>
      <c r="ANI556" s="437"/>
      <c r="ANK556" s="577"/>
      <c r="ANM556" s="437"/>
      <c r="ANO556" s="577"/>
      <c r="ANQ556" s="437"/>
      <c r="ANS556" s="577"/>
      <c r="ANU556" s="437"/>
      <c r="ANW556" s="577"/>
      <c r="ANY556" s="437"/>
      <c r="AOA556" s="577"/>
      <c r="AOC556" s="437"/>
      <c r="AOE556" s="577"/>
      <c r="AOG556" s="437"/>
      <c r="AOI556" s="577"/>
      <c r="AOK556" s="437"/>
      <c r="AOM556" s="577"/>
      <c r="AOO556" s="437"/>
      <c r="AOQ556" s="577"/>
      <c r="AOS556" s="437"/>
      <c r="AOU556" s="577"/>
      <c r="AOW556" s="437"/>
      <c r="AOY556" s="577"/>
      <c r="APA556" s="437"/>
      <c r="APC556" s="577"/>
      <c r="APE556" s="437"/>
      <c r="APG556" s="577"/>
      <c r="API556" s="437"/>
      <c r="APK556" s="577"/>
      <c r="APM556" s="437"/>
      <c r="APO556" s="577"/>
      <c r="APQ556" s="437"/>
      <c r="APS556" s="577"/>
      <c r="APU556" s="437"/>
      <c r="APW556" s="577"/>
      <c r="APY556" s="437"/>
      <c r="AQA556" s="577"/>
      <c r="AQC556" s="437"/>
      <c r="AQE556" s="577"/>
      <c r="AQG556" s="437"/>
      <c r="AQI556" s="577"/>
      <c r="AQK556" s="437"/>
      <c r="AQM556" s="577"/>
      <c r="AQO556" s="437"/>
      <c r="AQQ556" s="577"/>
      <c r="AQS556" s="437"/>
      <c r="AQU556" s="577"/>
      <c r="AQW556" s="437"/>
      <c r="AQY556" s="577"/>
      <c r="ARA556" s="437"/>
      <c r="ARC556" s="577"/>
      <c r="ARE556" s="437"/>
      <c r="ARG556" s="577"/>
      <c r="ARI556" s="437"/>
      <c r="ARK556" s="577"/>
      <c r="ARM556" s="437"/>
      <c r="ARO556" s="577"/>
      <c r="ARQ556" s="437"/>
      <c r="ARS556" s="577"/>
      <c r="ARU556" s="437"/>
      <c r="ARW556" s="577"/>
      <c r="ARY556" s="437"/>
      <c r="ASA556" s="577"/>
      <c r="ASC556" s="437"/>
      <c r="ASE556" s="577"/>
      <c r="ASG556" s="437"/>
      <c r="ASI556" s="577"/>
      <c r="ASK556" s="437"/>
      <c r="ASM556" s="577"/>
      <c r="ASO556" s="437"/>
      <c r="ASQ556" s="577"/>
      <c r="ASS556" s="437"/>
      <c r="ASU556" s="577"/>
      <c r="ASW556" s="437"/>
      <c r="ASY556" s="577"/>
      <c r="ATA556" s="437"/>
      <c r="ATC556" s="577"/>
      <c r="ATE556" s="437"/>
      <c r="ATG556" s="577"/>
      <c r="ATI556" s="437"/>
      <c r="ATK556" s="577"/>
      <c r="ATM556" s="437"/>
      <c r="ATO556" s="577"/>
      <c r="ATQ556" s="437"/>
      <c r="ATS556" s="577"/>
      <c r="ATU556" s="437"/>
      <c r="ATW556" s="577"/>
      <c r="ATY556" s="437"/>
      <c r="AUA556" s="577"/>
      <c r="AUC556" s="437"/>
      <c r="AUE556" s="577"/>
      <c r="AUG556" s="437"/>
      <c r="AUI556" s="577"/>
      <c r="AUK556" s="437"/>
      <c r="AUM556" s="577"/>
      <c r="AUO556" s="437"/>
      <c r="AUQ556" s="577"/>
      <c r="AUS556" s="437"/>
      <c r="AUU556" s="577"/>
      <c r="AUW556" s="437"/>
      <c r="AUY556" s="577"/>
      <c r="AVA556" s="437"/>
      <c r="AVC556" s="577"/>
      <c r="AVE556" s="437"/>
      <c r="AVG556" s="577"/>
      <c r="AVI556" s="437"/>
      <c r="AVK556" s="577"/>
      <c r="AVM556" s="437"/>
      <c r="AVO556" s="577"/>
      <c r="AVQ556" s="437"/>
      <c r="AVS556" s="577"/>
      <c r="AVU556" s="437"/>
      <c r="AVW556" s="577"/>
      <c r="AVY556" s="437"/>
      <c r="AWA556" s="577"/>
      <c r="AWC556" s="437"/>
      <c r="AWE556" s="577"/>
      <c r="AWG556" s="437"/>
      <c r="AWI556" s="577"/>
      <c r="AWK556" s="437"/>
      <c r="AWM556" s="577"/>
      <c r="AWO556" s="437"/>
      <c r="AWQ556" s="577"/>
      <c r="AWS556" s="437"/>
      <c r="AWU556" s="577"/>
      <c r="AWW556" s="437"/>
      <c r="AWY556" s="577"/>
      <c r="AXA556" s="437"/>
      <c r="AXC556" s="577"/>
      <c r="AXE556" s="437"/>
      <c r="AXG556" s="577"/>
      <c r="AXI556" s="437"/>
      <c r="AXK556" s="577"/>
      <c r="AXM556" s="437"/>
      <c r="AXO556" s="577"/>
      <c r="AXQ556" s="437"/>
      <c r="AXS556" s="577"/>
      <c r="AXU556" s="437"/>
      <c r="AXW556" s="577"/>
      <c r="AXY556" s="437"/>
      <c r="AYA556" s="577"/>
      <c r="AYC556" s="437"/>
      <c r="AYE556" s="577"/>
      <c r="AYG556" s="437"/>
      <c r="AYI556" s="577"/>
      <c r="AYK556" s="437"/>
      <c r="AYM556" s="577"/>
      <c r="AYO556" s="437"/>
      <c r="AYQ556" s="577"/>
      <c r="AYS556" s="437"/>
      <c r="AYU556" s="577"/>
      <c r="AYW556" s="437"/>
      <c r="AYY556" s="577"/>
      <c r="AZA556" s="437"/>
      <c r="AZC556" s="577"/>
      <c r="AZE556" s="437"/>
      <c r="AZG556" s="577"/>
      <c r="AZI556" s="437"/>
      <c r="AZK556" s="577"/>
      <c r="AZM556" s="437"/>
      <c r="AZO556" s="577"/>
      <c r="AZQ556" s="437"/>
      <c r="AZS556" s="577"/>
      <c r="AZU556" s="437"/>
      <c r="AZW556" s="577"/>
      <c r="AZY556" s="437"/>
      <c r="BAA556" s="577"/>
      <c r="BAC556" s="437"/>
      <c r="BAE556" s="577"/>
      <c r="BAG556" s="437"/>
      <c r="BAI556" s="577"/>
      <c r="BAK556" s="437"/>
      <c r="BAM556" s="577"/>
      <c r="BAO556" s="437"/>
      <c r="BAQ556" s="577"/>
      <c r="BAS556" s="437"/>
      <c r="BAU556" s="577"/>
      <c r="BAW556" s="437"/>
      <c r="BAY556" s="577"/>
      <c r="BBA556" s="437"/>
      <c r="BBC556" s="577"/>
      <c r="BBE556" s="437"/>
      <c r="BBG556" s="577"/>
      <c r="BBI556" s="437"/>
      <c r="BBK556" s="577"/>
      <c r="BBM556" s="437"/>
      <c r="BBO556" s="577"/>
      <c r="BBQ556" s="437"/>
      <c r="BBS556" s="577"/>
      <c r="BBU556" s="437"/>
      <c r="BBW556" s="577"/>
      <c r="BBY556" s="437"/>
      <c r="BCA556" s="577"/>
      <c r="BCC556" s="437"/>
      <c r="BCE556" s="577"/>
      <c r="BCG556" s="437"/>
      <c r="BCI556" s="577"/>
      <c r="BCK556" s="437"/>
      <c r="BCM556" s="577"/>
      <c r="BCO556" s="437"/>
      <c r="BCQ556" s="577"/>
      <c r="BCS556" s="437"/>
      <c r="BCU556" s="577"/>
      <c r="BCW556" s="437"/>
      <c r="BCY556" s="577"/>
      <c r="BDA556" s="437"/>
      <c r="BDC556" s="577"/>
      <c r="BDE556" s="437"/>
      <c r="BDG556" s="577"/>
      <c r="BDI556" s="437"/>
      <c r="BDK556" s="577"/>
      <c r="BDM556" s="437"/>
      <c r="BDO556" s="577"/>
      <c r="BDQ556" s="437"/>
      <c r="BDS556" s="577"/>
      <c r="BDU556" s="437"/>
      <c r="BDW556" s="577"/>
      <c r="BDY556" s="437"/>
      <c r="BEA556" s="577"/>
      <c r="BEC556" s="437"/>
      <c r="BEE556" s="577"/>
      <c r="BEG556" s="437"/>
      <c r="BEI556" s="577"/>
      <c r="BEK556" s="437"/>
      <c r="BEM556" s="577"/>
      <c r="BEO556" s="437"/>
      <c r="BEQ556" s="577"/>
      <c r="BES556" s="437"/>
      <c r="BEU556" s="577"/>
      <c r="BEW556" s="437"/>
      <c r="BEY556" s="577"/>
      <c r="BFA556" s="437"/>
      <c r="BFC556" s="577"/>
      <c r="BFE556" s="437"/>
      <c r="BFG556" s="577"/>
      <c r="BFI556" s="437"/>
      <c r="BFK556" s="577"/>
      <c r="BFM556" s="437"/>
      <c r="BFO556" s="577"/>
      <c r="BFQ556" s="437"/>
      <c r="BFS556" s="577"/>
      <c r="BFU556" s="437"/>
      <c r="BFW556" s="577"/>
      <c r="BFY556" s="437"/>
      <c r="BGA556" s="577"/>
      <c r="BGC556" s="437"/>
      <c r="BGE556" s="577"/>
      <c r="BGG556" s="437"/>
      <c r="BGI556" s="577"/>
      <c r="BGK556" s="437"/>
      <c r="BGM556" s="577"/>
      <c r="BGO556" s="437"/>
      <c r="BGQ556" s="577"/>
      <c r="BGS556" s="437"/>
      <c r="BGU556" s="577"/>
      <c r="BGW556" s="437"/>
      <c r="BGY556" s="577"/>
      <c r="BHA556" s="437"/>
      <c r="BHC556" s="577"/>
      <c r="BHE556" s="437"/>
      <c r="BHG556" s="577"/>
      <c r="BHI556" s="437"/>
      <c r="BHK556" s="577"/>
      <c r="BHM556" s="437"/>
      <c r="BHO556" s="577"/>
      <c r="BHQ556" s="437"/>
      <c r="BHS556" s="577"/>
      <c r="BHU556" s="437"/>
      <c r="BHW556" s="577"/>
      <c r="BHY556" s="437"/>
      <c r="BIA556" s="577"/>
      <c r="BIC556" s="437"/>
      <c r="BIE556" s="577"/>
      <c r="BIG556" s="437"/>
      <c r="BII556" s="577"/>
      <c r="BIK556" s="437"/>
      <c r="BIM556" s="577"/>
      <c r="BIO556" s="437"/>
      <c r="BIQ556" s="577"/>
      <c r="BIS556" s="437"/>
      <c r="BIU556" s="577"/>
      <c r="BIW556" s="437"/>
      <c r="BIY556" s="577"/>
      <c r="BJA556" s="437"/>
      <c r="BJC556" s="577"/>
      <c r="BJE556" s="437"/>
      <c r="BJG556" s="577"/>
      <c r="BJI556" s="437"/>
      <c r="BJK556" s="577"/>
      <c r="BJM556" s="437"/>
      <c r="BJO556" s="577"/>
      <c r="BJQ556" s="437"/>
      <c r="BJS556" s="577"/>
      <c r="BJU556" s="437"/>
      <c r="BJW556" s="577"/>
      <c r="BJY556" s="437"/>
      <c r="BKA556" s="577"/>
      <c r="BKC556" s="437"/>
      <c r="BKE556" s="577"/>
      <c r="BKG556" s="437"/>
      <c r="BKI556" s="577"/>
      <c r="BKK556" s="437"/>
      <c r="BKM556" s="577"/>
      <c r="BKO556" s="437"/>
      <c r="BKQ556" s="577"/>
      <c r="BKS556" s="437"/>
      <c r="BKU556" s="577"/>
      <c r="BKW556" s="437"/>
      <c r="BKY556" s="577"/>
      <c r="BLA556" s="437"/>
      <c r="BLC556" s="577"/>
      <c r="BLE556" s="437"/>
      <c r="BLG556" s="577"/>
      <c r="BLI556" s="437"/>
      <c r="BLK556" s="577"/>
      <c r="BLM556" s="437"/>
      <c r="BLO556" s="577"/>
      <c r="BLQ556" s="437"/>
      <c r="BLS556" s="577"/>
      <c r="BLU556" s="437"/>
      <c r="BLW556" s="577"/>
      <c r="BLY556" s="437"/>
      <c r="BMA556" s="577"/>
      <c r="BMC556" s="437"/>
      <c r="BME556" s="577"/>
      <c r="BMG556" s="437"/>
      <c r="BMI556" s="577"/>
      <c r="BMK556" s="437"/>
      <c r="BMM556" s="577"/>
      <c r="BMO556" s="437"/>
      <c r="BMQ556" s="577"/>
      <c r="BMS556" s="437"/>
      <c r="BMU556" s="577"/>
      <c r="BMW556" s="437"/>
      <c r="BMY556" s="577"/>
      <c r="BNA556" s="437"/>
      <c r="BNC556" s="577"/>
      <c r="BNE556" s="437"/>
      <c r="BNG556" s="577"/>
      <c r="BNI556" s="437"/>
      <c r="BNK556" s="577"/>
      <c r="BNM556" s="437"/>
      <c r="BNO556" s="577"/>
      <c r="BNQ556" s="437"/>
      <c r="BNS556" s="577"/>
      <c r="BNU556" s="437"/>
      <c r="BNW556" s="577"/>
      <c r="BNY556" s="437"/>
      <c r="BOA556" s="577"/>
      <c r="BOC556" s="437"/>
      <c r="BOE556" s="577"/>
      <c r="BOG556" s="437"/>
      <c r="BOI556" s="577"/>
      <c r="BOK556" s="437"/>
      <c r="BOM556" s="577"/>
      <c r="BOO556" s="437"/>
      <c r="BOQ556" s="577"/>
      <c r="BOS556" s="437"/>
      <c r="BOU556" s="577"/>
      <c r="BOW556" s="437"/>
      <c r="BOY556" s="577"/>
      <c r="BPA556" s="437"/>
      <c r="BPC556" s="577"/>
      <c r="BPE556" s="437"/>
      <c r="BPG556" s="577"/>
      <c r="BPI556" s="437"/>
      <c r="BPK556" s="577"/>
      <c r="BPM556" s="437"/>
      <c r="BPO556" s="577"/>
      <c r="BPQ556" s="437"/>
      <c r="BPS556" s="577"/>
      <c r="BPU556" s="437"/>
      <c r="BPW556" s="577"/>
      <c r="BPY556" s="437"/>
      <c r="BQA556" s="577"/>
      <c r="BQC556" s="437"/>
      <c r="BQE556" s="577"/>
      <c r="BQG556" s="437"/>
      <c r="BQI556" s="577"/>
      <c r="BQK556" s="437"/>
      <c r="BQM556" s="577"/>
      <c r="BQO556" s="437"/>
      <c r="BQQ556" s="577"/>
      <c r="BQS556" s="437"/>
      <c r="BQU556" s="577"/>
      <c r="BQW556" s="437"/>
      <c r="BQY556" s="577"/>
      <c r="BRA556" s="437"/>
      <c r="BRC556" s="577"/>
      <c r="BRE556" s="437"/>
      <c r="BRG556" s="577"/>
      <c r="BRI556" s="437"/>
      <c r="BRK556" s="577"/>
      <c r="BRM556" s="437"/>
      <c r="BRO556" s="577"/>
      <c r="BRQ556" s="437"/>
      <c r="BRS556" s="577"/>
      <c r="BRU556" s="437"/>
      <c r="BRW556" s="577"/>
      <c r="BRY556" s="437"/>
      <c r="BSA556" s="577"/>
      <c r="BSC556" s="437"/>
      <c r="BSE556" s="577"/>
      <c r="BSG556" s="437"/>
      <c r="BSI556" s="577"/>
      <c r="BSK556" s="437"/>
      <c r="BSM556" s="577"/>
      <c r="BSO556" s="437"/>
      <c r="BSQ556" s="577"/>
      <c r="BSS556" s="437"/>
      <c r="BSU556" s="577"/>
      <c r="BSW556" s="437"/>
      <c r="BSY556" s="577"/>
      <c r="BTA556" s="437"/>
      <c r="BTC556" s="577"/>
      <c r="BTE556" s="437"/>
      <c r="BTG556" s="577"/>
      <c r="BTI556" s="437"/>
      <c r="BTK556" s="577"/>
      <c r="BTM556" s="437"/>
      <c r="BTO556" s="577"/>
      <c r="BTQ556" s="437"/>
      <c r="BTS556" s="577"/>
      <c r="BTU556" s="437"/>
      <c r="BTW556" s="577"/>
      <c r="BTY556" s="437"/>
      <c r="BUA556" s="577"/>
      <c r="BUC556" s="437"/>
      <c r="BUE556" s="577"/>
      <c r="BUG556" s="437"/>
      <c r="BUI556" s="577"/>
      <c r="BUK556" s="437"/>
      <c r="BUM556" s="577"/>
      <c r="BUO556" s="437"/>
      <c r="BUQ556" s="577"/>
      <c r="BUS556" s="437"/>
      <c r="BUU556" s="577"/>
      <c r="BUW556" s="437"/>
      <c r="BUY556" s="577"/>
      <c r="BVA556" s="437"/>
      <c r="BVC556" s="577"/>
      <c r="BVE556" s="437"/>
      <c r="BVG556" s="577"/>
      <c r="BVI556" s="437"/>
      <c r="BVK556" s="577"/>
      <c r="BVM556" s="437"/>
      <c r="BVO556" s="577"/>
      <c r="BVQ556" s="437"/>
      <c r="BVS556" s="577"/>
      <c r="BVU556" s="437"/>
      <c r="BVW556" s="577"/>
      <c r="BVY556" s="437"/>
      <c r="BWA556" s="577"/>
      <c r="BWC556" s="437"/>
      <c r="BWE556" s="577"/>
      <c r="BWG556" s="437"/>
      <c r="BWI556" s="577"/>
      <c r="BWK556" s="437"/>
      <c r="BWM556" s="577"/>
      <c r="BWO556" s="437"/>
      <c r="BWQ556" s="577"/>
      <c r="BWS556" s="437"/>
      <c r="BWU556" s="577"/>
      <c r="BWW556" s="437"/>
      <c r="BWY556" s="577"/>
      <c r="BXA556" s="437"/>
      <c r="BXC556" s="577"/>
      <c r="BXE556" s="437"/>
      <c r="BXG556" s="577"/>
      <c r="BXI556" s="437"/>
      <c r="BXK556" s="577"/>
      <c r="BXM556" s="437"/>
      <c r="BXO556" s="577"/>
      <c r="BXQ556" s="437"/>
      <c r="BXS556" s="577"/>
      <c r="BXU556" s="437"/>
      <c r="BXW556" s="577"/>
      <c r="BXY556" s="437"/>
      <c r="BYA556" s="577"/>
      <c r="BYC556" s="437"/>
      <c r="BYE556" s="577"/>
      <c r="BYG556" s="437"/>
      <c r="BYI556" s="577"/>
      <c r="BYK556" s="437"/>
      <c r="BYM556" s="577"/>
      <c r="BYO556" s="437"/>
      <c r="BYQ556" s="577"/>
      <c r="BYS556" s="437"/>
      <c r="BYU556" s="577"/>
      <c r="BYW556" s="437"/>
      <c r="BYY556" s="577"/>
      <c r="BZA556" s="437"/>
      <c r="BZC556" s="577"/>
      <c r="BZE556" s="437"/>
      <c r="BZG556" s="577"/>
      <c r="BZI556" s="437"/>
      <c r="BZK556" s="577"/>
      <c r="BZM556" s="437"/>
      <c r="BZO556" s="577"/>
      <c r="BZQ556" s="437"/>
      <c r="BZS556" s="577"/>
      <c r="BZU556" s="437"/>
      <c r="BZW556" s="577"/>
      <c r="BZY556" s="437"/>
      <c r="CAA556" s="577"/>
      <c r="CAC556" s="437"/>
      <c r="CAE556" s="577"/>
      <c r="CAG556" s="437"/>
      <c r="CAI556" s="577"/>
      <c r="CAK556" s="437"/>
      <c r="CAM556" s="577"/>
      <c r="CAO556" s="437"/>
      <c r="CAQ556" s="577"/>
      <c r="CAS556" s="437"/>
      <c r="CAU556" s="577"/>
      <c r="CAW556" s="437"/>
      <c r="CAY556" s="577"/>
      <c r="CBA556" s="437"/>
      <c r="CBC556" s="577"/>
      <c r="CBE556" s="437"/>
      <c r="CBG556" s="577"/>
      <c r="CBI556" s="437"/>
      <c r="CBK556" s="577"/>
      <c r="CBM556" s="437"/>
      <c r="CBO556" s="577"/>
      <c r="CBQ556" s="437"/>
      <c r="CBS556" s="577"/>
      <c r="CBU556" s="437"/>
      <c r="CBW556" s="577"/>
      <c r="CBY556" s="437"/>
      <c r="CCA556" s="577"/>
      <c r="CCC556" s="437"/>
      <c r="CCE556" s="577"/>
      <c r="CCG556" s="437"/>
      <c r="CCI556" s="577"/>
      <c r="CCK556" s="437"/>
      <c r="CCM556" s="577"/>
      <c r="CCO556" s="437"/>
      <c r="CCQ556" s="577"/>
      <c r="CCS556" s="437"/>
      <c r="CCU556" s="577"/>
      <c r="CCW556" s="437"/>
      <c r="CCY556" s="577"/>
      <c r="CDA556" s="437"/>
      <c r="CDC556" s="577"/>
      <c r="CDE556" s="437"/>
      <c r="CDG556" s="577"/>
      <c r="CDI556" s="437"/>
      <c r="CDK556" s="577"/>
      <c r="CDM556" s="437"/>
      <c r="CDO556" s="577"/>
      <c r="CDQ556" s="437"/>
      <c r="CDS556" s="577"/>
      <c r="CDU556" s="437"/>
      <c r="CDW556" s="577"/>
      <c r="CDY556" s="437"/>
      <c r="CEA556" s="577"/>
      <c r="CEC556" s="437"/>
      <c r="CEE556" s="577"/>
      <c r="CEG556" s="437"/>
      <c r="CEI556" s="577"/>
      <c r="CEK556" s="437"/>
      <c r="CEM556" s="577"/>
      <c r="CEO556" s="437"/>
      <c r="CEQ556" s="577"/>
      <c r="CES556" s="437"/>
      <c r="CEU556" s="577"/>
      <c r="CEW556" s="437"/>
      <c r="CEY556" s="577"/>
      <c r="CFA556" s="437"/>
      <c r="CFC556" s="577"/>
      <c r="CFE556" s="437"/>
      <c r="CFG556" s="577"/>
      <c r="CFI556" s="437"/>
      <c r="CFK556" s="577"/>
      <c r="CFM556" s="437"/>
      <c r="CFO556" s="577"/>
      <c r="CFQ556" s="437"/>
      <c r="CFS556" s="577"/>
      <c r="CFU556" s="437"/>
      <c r="CFW556" s="577"/>
      <c r="CFY556" s="437"/>
      <c r="CGA556" s="577"/>
      <c r="CGC556" s="437"/>
      <c r="CGE556" s="577"/>
      <c r="CGG556" s="437"/>
      <c r="CGI556" s="577"/>
      <c r="CGK556" s="437"/>
      <c r="CGM556" s="577"/>
      <c r="CGO556" s="437"/>
      <c r="CGQ556" s="577"/>
      <c r="CGS556" s="437"/>
      <c r="CGU556" s="577"/>
      <c r="CGW556" s="437"/>
      <c r="CGY556" s="577"/>
      <c r="CHA556" s="437"/>
      <c r="CHC556" s="577"/>
      <c r="CHE556" s="437"/>
      <c r="CHG556" s="577"/>
      <c r="CHI556" s="437"/>
      <c r="CHK556" s="577"/>
      <c r="CHM556" s="437"/>
      <c r="CHO556" s="577"/>
      <c r="CHQ556" s="437"/>
      <c r="CHS556" s="577"/>
      <c r="CHU556" s="437"/>
      <c r="CHW556" s="577"/>
      <c r="CHY556" s="437"/>
      <c r="CIA556" s="577"/>
      <c r="CIC556" s="437"/>
      <c r="CIE556" s="577"/>
      <c r="CIG556" s="437"/>
      <c r="CII556" s="577"/>
      <c r="CIK556" s="437"/>
      <c r="CIM556" s="577"/>
      <c r="CIO556" s="437"/>
      <c r="CIQ556" s="577"/>
      <c r="CIS556" s="437"/>
      <c r="CIU556" s="577"/>
      <c r="CIW556" s="437"/>
      <c r="CIY556" s="577"/>
      <c r="CJA556" s="437"/>
      <c r="CJC556" s="577"/>
      <c r="CJE556" s="437"/>
      <c r="CJG556" s="577"/>
      <c r="CJI556" s="437"/>
      <c r="CJK556" s="577"/>
      <c r="CJM556" s="437"/>
      <c r="CJO556" s="577"/>
      <c r="CJQ556" s="437"/>
      <c r="CJS556" s="577"/>
      <c r="CJU556" s="437"/>
      <c r="CJW556" s="577"/>
      <c r="CJY556" s="437"/>
      <c r="CKA556" s="577"/>
      <c r="CKC556" s="437"/>
      <c r="CKE556" s="577"/>
      <c r="CKG556" s="437"/>
      <c r="CKI556" s="577"/>
      <c r="CKK556" s="437"/>
      <c r="CKM556" s="577"/>
      <c r="CKO556" s="437"/>
      <c r="CKQ556" s="577"/>
      <c r="CKS556" s="437"/>
      <c r="CKU556" s="577"/>
      <c r="CKW556" s="437"/>
      <c r="CKY556" s="577"/>
      <c r="CLA556" s="437"/>
      <c r="CLC556" s="577"/>
      <c r="CLE556" s="437"/>
      <c r="CLG556" s="577"/>
      <c r="CLI556" s="437"/>
      <c r="CLK556" s="577"/>
      <c r="CLM556" s="437"/>
      <c r="CLO556" s="577"/>
      <c r="CLQ556" s="437"/>
      <c r="CLS556" s="577"/>
      <c r="CLU556" s="437"/>
      <c r="CLW556" s="577"/>
      <c r="CLY556" s="437"/>
      <c r="CMA556" s="577"/>
      <c r="CMC556" s="437"/>
      <c r="CME556" s="577"/>
      <c r="CMG556" s="437"/>
      <c r="CMI556" s="577"/>
      <c r="CMK556" s="437"/>
      <c r="CMM556" s="577"/>
      <c r="CMO556" s="437"/>
      <c r="CMQ556" s="577"/>
      <c r="CMS556" s="437"/>
      <c r="CMU556" s="577"/>
      <c r="CMW556" s="437"/>
      <c r="CMY556" s="577"/>
      <c r="CNA556" s="437"/>
      <c r="CNC556" s="577"/>
      <c r="CNE556" s="437"/>
      <c r="CNG556" s="577"/>
      <c r="CNI556" s="437"/>
      <c r="CNK556" s="577"/>
      <c r="CNM556" s="437"/>
      <c r="CNO556" s="577"/>
      <c r="CNQ556" s="437"/>
      <c r="CNS556" s="577"/>
      <c r="CNU556" s="437"/>
      <c r="CNW556" s="577"/>
      <c r="CNY556" s="437"/>
      <c r="COA556" s="577"/>
      <c r="COC556" s="437"/>
      <c r="COE556" s="577"/>
      <c r="COG556" s="437"/>
      <c r="COI556" s="577"/>
      <c r="COK556" s="437"/>
      <c r="COM556" s="577"/>
      <c r="COO556" s="437"/>
      <c r="COQ556" s="577"/>
      <c r="COS556" s="437"/>
      <c r="COU556" s="577"/>
      <c r="COW556" s="437"/>
      <c r="COY556" s="577"/>
      <c r="CPA556" s="437"/>
      <c r="CPC556" s="577"/>
      <c r="CPE556" s="437"/>
      <c r="CPG556" s="577"/>
      <c r="CPI556" s="437"/>
      <c r="CPK556" s="577"/>
      <c r="CPM556" s="437"/>
      <c r="CPO556" s="577"/>
      <c r="CPQ556" s="437"/>
      <c r="CPS556" s="577"/>
      <c r="CPU556" s="437"/>
      <c r="CPW556" s="577"/>
      <c r="CPY556" s="437"/>
      <c r="CQA556" s="577"/>
      <c r="CQC556" s="437"/>
      <c r="CQE556" s="577"/>
      <c r="CQG556" s="437"/>
      <c r="CQI556" s="577"/>
      <c r="CQK556" s="437"/>
      <c r="CQM556" s="577"/>
      <c r="CQO556" s="437"/>
      <c r="CQQ556" s="577"/>
      <c r="CQS556" s="437"/>
      <c r="CQU556" s="577"/>
      <c r="CQW556" s="437"/>
      <c r="CQY556" s="577"/>
      <c r="CRA556" s="437"/>
      <c r="CRC556" s="577"/>
      <c r="CRE556" s="437"/>
      <c r="CRG556" s="577"/>
      <c r="CRI556" s="437"/>
      <c r="CRK556" s="577"/>
      <c r="CRM556" s="437"/>
      <c r="CRO556" s="577"/>
      <c r="CRQ556" s="437"/>
      <c r="CRS556" s="577"/>
      <c r="CRU556" s="437"/>
      <c r="CRW556" s="577"/>
      <c r="CRY556" s="437"/>
      <c r="CSA556" s="577"/>
      <c r="CSC556" s="437"/>
      <c r="CSE556" s="577"/>
      <c r="CSG556" s="437"/>
      <c r="CSI556" s="577"/>
      <c r="CSK556" s="437"/>
      <c r="CSM556" s="577"/>
      <c r="CSO556" s="437"/>
      <c r="CSQ556" s="577"/>
      <c r="CSS556" s="437"/>
      <c r="CSU556" s="577"/>
      <c r="CSW556" s="437"/>
      <c r="CSY556" s="577"/>
      <c r="CTA556" s="437"/>
      <c r="CTC556" s="577"/>
      <c r="CTE556" s="437"/>
      <c r="CTG556" s="577"/>
      <c r="CTI556" s="437"/>
      <c r="CTK556" s="577"/>
      <c r="CTM556" s="437"/>
      <c r="CTO556" s="577"/>
      <c r="CTQ556" s="437"/>
      <c r="CTS556" s="577"/>
      <c r="CTU556" s="437"/>
      <c r="CTW556" s="577"/>
      <c r="CTY556" s="437"/>
      <c r="CUA556" s="577"/>
      <c r="CUC556" s="437"/>
      <c r="CUE556" s="577"/>
      <c r="CUG556" s="437"/>
      <c r="CUI556" s="577"/>
      <c r="CUK556" s="437"/>
      <c r="CUM556" s="577"/>
      <c r="CUO556" s="437"/>
      <c r="CUQ556" s="577"/>
      <c r="CUS556" s="437"/>
      <c r="CUU556" s="577"/>
      <c r="CUW556" s="437"/>
      <c r="CUY556" s="577"/>
      <c r="CVA556" s="437"/>
      <c r="CVC556" s="577"/>
      <c r="CVE556" s="437"/>
      <c r="CVG556" s="577"/>
      <c r="CVI556" s="437"/>
      <c r="CVK556" s="577"/>
      <c r="CVM556" s="437"/>
      <c r="CVO556" s="577"/>
      <c r="CVQ556" s="437"/>
      <c r="CVS556" s="577"/>
      <c r="CVU556" s="437"/>
      <c r="CVW556" s="577"/>
      <c r="CVY556" s="437"/>
      <c r="CWA556" s="577"/>
      <c r="CWC556" s="437"/>
      <c r="CWE556" s="577"/>
      <c r="CWG556" s="437"/>
      <c r="CWI556" s="577"/>
      <c r="CWK556" s="437"/>
      <c r="CWM556" s="577"/>
      <c r="CWO556" s="437"/>
      <c r="CWQ556" s="577"/>
      <c r="CWS556" s="437"/>
      <c r="CWU556" s="577"/>
      <c r="CWW556" s="437"/>
      <c r="CWY556" s="577"/>
      <c r="CXA556" s="437"/>
      <c r="CXC556" s="577"/>
      <c r="CXE556" s="437"/>
      <c r="CXG556" s="577"/>
      <c r="CXI556" s="437"/>
      <c r="CXK556" s="577"/>
      <c r="CXM556" s="437"/>
      <c r="CXO556" s="577"/>
      <c r="CXQ556" s="437"/>
      <c r="CXS556" s="577"/>
      <c r="CXU556" s="437"/>
      <c r="CXW556" s="577"/>
      <c r="CXY556" s="437"/>
      <c r="CYA556" s="577"/>
      <c r="CYC556" s="437"/>
      <c r="CYE556" s="577"/>
      <c r="CYG556" s="437"/>
      <c r="CYI556" s="577"/>
      <c r="CYK556" s="437"/>
      <c r="CYM556" s="577"/>
      <c r="CYO556" s="437"/>
      <c r="CYQ556" s="577"/>
      <c r="CYS556" s="437"/>
      <c r="CYU556" s="577"/>
      <c r="CYW556" s="437"/>
      <c r="CYY556" s="577"/>
      <c r="CZA556" s="437"/>
      <c r="CZC556" s="577"/>
      <c r="CZE556" s="437"/>
      <c r="CZG556" s="577"/>
      <c r="CZI556" s="437"/>
      <c r="CZK556" s="577"/>
      <c r="CZM556" s="437"/>
      <c r="CZO556" s="577"/>
      <c r="CZQ556" s="437"/>
      <c r="CZS556" s="577"/>
      <c r="CZU556" s="437"/>
      <c r="CZW556" s="577"/>
      <c r="CZY556" s="437"/>
      <c r="DAA556" s="577"/>
      <c r="DAC556" s="437"/>
      <c r="DAE556" s="577"/>
      <c r="DAG556" s="437"/>
      <c r="DAI556" s="577"/>
      <c r="DAK556" s="437"/>
      <c r="DAM556" s="577"/>
      <c r="DAO556" s="437"/>
      <c r="DAQ556" s="577"/>
      <c r="DAS556" s="437"/>
      <c r="DAU556" s="577"/>
      <c r="DAW556" s="437"/>
      <c r="DAY556" s="577"/>
      <c r="DBA556" s="437"/>
      <c r="DBC556" s="577"/>
      <c r="DBE556" s="437"/>
      <c r="DBG556" s="577"/>
      <c r="DBI556" s="437"/>
      <c r="DBK556" s="577"/>
      <c r="DBM556" s="437"/>
      <c r="DBO556" s="577"/>
      <c r="DBQ556" s="437"/>
      <c r="DBS556" s="577"/>
      <c r="DBU556" s="437"/>
      <c r="DBW556" s="577"/>
      <c r="DBY556" s="437"/>
      <c r="DCA556" s="577"/>
      <c r="DCC556" s="437"/>
      <c r="DCE556" s="577"/>
      <c r="DCG556" s="437"/>
      <c r="DCI556" s="577"/>
      <c r="DCK556" s="437"/>
      <c r="DCM556" s="577"/>
      <c r="DCO556" s="437"/>
      <c r="DCQ556" s="577"/>
      <c r="DCS556" s="437"/>
      <c r="DCU556" s="577"/>
      <c r="DCW556" s="437"/>
      <c r="DCY556" s="577"/>
      <c r="DDA556" s="437"/>
      <c r="DDC556" s="577"/>
      <c r="DDE556" s="437"/>
      <c r="DDG556" s="577"/>
      <c r="DDI556" s="437"/>
      <c r="DDK556" s="577"/>
      <c r="DDM556" s="437"/>
      <c r="DDO556" s="577"/>
      <c r="DDQ556" s="437"/>
      <c r="DDS556" s="577"/>
      <c r="DDU556" s="437"/>
      <c r="DDW556" s="577"/>
      <c r="DDY556" s="437"/>
      <c r="DEA556" s="577"/>
      <c r="DEC556" s="437"/>
      <c r="DEE556" s="577"/>
      <c r="DEG556" s="437"/>
      <c r="DEI556" s="577"/>
      <c r="DEK556" s="437"/>
      <c r="DEM556" s="577"/>
      <c r="DEO556" s="437"/>
      <c r="DEQ556" s="577"/>
      <c r="DES556" s="437"/>
      <c r="DEU556" s="577"/>
      <c r="DEW556" s="437"/>
      <c r="DEY556" s="577"/>
      <c r="DFA556" s="437"/>
      <c r="DFC556" s="577"/>
      <c r="DFE556" s="437"/>
      <c r="DFG556" s="577"/>
      <c r="DFI556" s="437"/>
      <c r="DFK556" s="577"/>
      <c r="DFM556" s="437"/>
      <c r="DFO556" s="577"/>
      <c r="DFQ556" s="437"/>
      <c r="DFS556" s="577"/>
      <c r="DFU556" s="437"/>
      <c r="DFW556" s="577"/>
      <c r="DFY556" s="437"/>
      <c r="DGA556" s="577"/>
      <c r="DGC556" s="437"/>
      <c r="DGE556" s="577"/>
      <c r="DGG556" s="437"/>
      <c r="DGI556" s="577"/>
      <c r="DGK556" s="437"/>
      <c r="DGM556" s="577"/>
      <c r="DGO556" s="437"/>
      <c r="DGQ556" s="577"/>
      <c r="DGS556" s="437"/>
      <c r="DGU556" s="577"/>
      <c r="DGW556" s="437"/>
      <c r="DGY556" s="577"/>
      <c r="DHA556" s="437"/>
      <c r="DHC556" s="577"/>
      <c r="DHE556" s="437"/>
      <c r="DHG556" s="577"/>
      <c r="DHI556" s="437"/>
      <c r="DHK556" s="577"/>
      <c r="DHM556" s="437"/>
      <c r="DHO556" s="577"/>
      <c r="DHQ556" s="437"/>
      <c r="DHS556" s="577"/>
      <c r="DHU556" s="437"/>
      <c r="DHW556" s="577"/>
      <c r="DHY556" s="437"/>
      <c r="DIA556" s="577"/>
      <c r="DIC556" s="437"/>
      <c r="DIE556" s="577"/>
      <c r="DIG556" s="437"/>
      <c r="DII556" s="577"/>
      <c r="DIK556" s="437"/>
      <c r="DIM556" s="577"/>
      <c r="DIO556" s="437"/>
      <c r="DIQ556" s="577"/>
      <c r="DIS556" s="437"/>
      <c r="DIU556" s="577"/>
      <c r="DIW556" s="437"/>
      <c r="DIY556" s="577"/>
      <c r="DJA556" s="437"/>
      <c r="DJC556" s="577"/>
      <c r="DJE556" s="437"/>
      <c r="DJG556" s="577"/>
      <c r="DJI556" s="437"/>
      <c r="DJK556" s="577"/>
      <c r="DJM556" s="437"/>
      <c r="DJO556" s="577"/>
      <c r="DJQ556" s="437"/>
      <c r="DJS556" s="577"/>
      <c r="DJU556" s="437"/>
      <c r="DJW556" s="577"/>
      <c r="DJY556" s="437"/>
      <c r="DKA556" s="577"/>
      <c r="DKC556" s="437"/>
      <c r="DKE556" s="577"/>
      <c r="DKG556" s="437"/>
      <c r="DKI556" s="577"/>
      <c r="DKK556" s="437"/>
      <c r="DKM556" s="577"/>
      <c r="DKO556" s="437"/>
      <c r="DKQ556" s="577"/>
      <c r="DKS556" s="437"/>
      <c r="DKU556" s="577"/>
      <c r="DKW556" s="437"/>
      <c r="DKY556" s="577"/>
      <c r="DLA556" s="437"/>
      <c r="DLC556" s="577"/>
      <c r="DLE556" s="437"/>
      <c r="DLG556" s="577"/>
      <c r="DLI556" s="437"/>
      <c r="DLK556" s="577"/>
      <c r="DLM556" s="437"/>
      <c r="DLO556" s="577"/>
      <c r="DLQ556" s="437"/>
      <c r="DLS556" s="577"/>
      <c r="DLU556" s="437"/>
      <c r="DLW556" s="577"/>
      <c r="DLY556" s="437"/>
      <c r="DMA556" s="577"/>
      <c r="DMC556" s="437"/>
      <c r="DME556" s="577"/>
      <c r="DMG556" s="437"/>
      <c r="DMI556" s="577"/>
      <c r="DMK556" s="437"/>
      <c r="DMM556" s="577"/>
      <c r="DMO556" s="437"/>
      <c r="DMQ556" s="577"/>
      <c r="DMS556" s="437"/>
      <c r="DMU556" s="577"/>
      <c r="DMW556" s="437"/>
      <c r="DMY556" s="577"/>
      <c r="DNA556" s="437"/>
      <c r="DNC556" s="577"/>
      <c r="DNE556" s="437"/>
      <c r="DNG556" s="577"/>
      <c r="DNI556" s="437"/>
      <c r="DNK556" s="577"/>
      <c r="DNM556" s="437"/>
      <c r="DNO556" s="577"/>
      <c r="DNQ556" s="437"/>
      <c r="DNS556" s="577"/>
      <c r="DNU556" s="437"/>
      <c r="DNW556" s="577"/>
      <c r="DNY556" s="437"/>
      <c r="DOA556" s="577"/>
      <c r="DOC556" s="437"/>
      <c r="DOE556" s="577"/>
      <c r="DOG556" s="437"/>
      <c r="DOI556" s="577"/>
      <c r="DOK556" s="437"/>
      <c r="DOM556" s="577"/>
      <c r="DOO556" s="437"/>
      <c r="DOQ556" s="577"/>
      <c r="DOS556" s="437"/>
      <c r="DOU556" s="577"/>
      <c r="DOW556" s="437"/>
      <c r="DOY556" s="577"/>
      <c r="DPA556" s="437"/>
      <c r="DPC556" s="577"/>
      <c r="DPE556" s="437"/>
      <c r="DPG556" s="577"/>
      <c r="DPI556" s="437"/>
      <c r="DPK556" s="577"/>
      <c r="DPM556" s="437"/>
      <c r="DPO556" s="577"/>
      <c r="DPQ556" s="437"/>
      <c r="DPS556" s="577"/>
      <c r="DPU556" s="437"/>
      <c r="DPW556" s="577"/>
      <c r="DPY556" s="437"/>
      <c r="DQA556" s="577"/>
      <c r="DQC556" s="437"/>
      <c r="DQE556" s="577"/>
      <c r="DQG556" s="437"/>
      <c r="DQI556" s="577"/>
      <c r="DQK556" s="437"/>
      <c r="DQM556" s="577"/>
      <c r="DQO556" s="437"/>
      <c r="DQQ556" s="577"/>
      <c r="DQS556" s="437"/>
      <c r="DQU556" s="577"/>
      <c r="DQW556" s="437"/>
      <c r="DQY556" s="577"/>
      <c r="DRA556" s="437"/>
      <c r="DRC556" s="577"/>
      <c r="DRE556" s="437"/>
      <c r="DRG556" s="577"/>
      <c r="DRI556" s="437"/>
      <c r="DRK556" s="577"/>
      <c r="DRM556" s="437"/>
      <c r="DRO556" s="577"/>
      <c r="DRQ556" s="437"/>
      <c r="DRS556" s="577"/>
      <c r="DRU556" s="437"/>
      <c r="DRW556" s="577"/>
      <c r="DRY556" s="437"/>
      <c r="DSA556" s="577"/>
      <c r="DSC556" s="437"/>
      <c r="DSE556" s="577"/>
      <c r="DSG556" s="437"/>
      <c r="DSI556" s="577"/>
      <c r="DSK556" s="437"/>
      <c r="DSM556" s="577"/>
      <c r="DSO556" s="437"/>
      <c r="DSQ556" s="577"/>
      <c r="DSS556" s="437"/>
      <c r="DSU556" s="577"/>
      <c r="DSW556" s="437"/>
      <c r="DSY556" s="577"/>
      <c r="DTA556" s="437"/>
      <c r="DTC556" s="577"/>
      <c r="DTE556" s="437"/>
      <c r="DTG556" s="577"/>
      <c r="DTI556" s="437"/>
      <c r="DTK556" s="577"/>
      <c r="DTM556" s="437"/>
      <c r="DTO556" s="577"/>
      <c r="DTQ556" s="437"/>
      <c r="DTS556" s="577"/>
      <c r="DTU556" s="437"/>
      <c r="DTW556" s="577"/>
      <c r="DTY556" s="437"/>
      <c r="DUA556" s="577"/>
      <c r="DUC556" s="437"/>
      <c r="DUE556" s="577"/>
      <c r="DUG556" s="437"/>
      <c r="DUI556" s="577"/>
      <c r="DUK556" s="437"/>
      <c r="DUM556" s="577"/>
      <c r="DUO556" s="437"/>
      <c r="DUQ556" s="577"/>
      <c r="DUS556" s="437"/>
      <c r="DUU556" s="577"/>
      <c r="DUW556" s="437"/>
      <c r="DUY556" s="577"/>
      <c r="DVA556" s="437"/>
      <c r="DVC556" s="577"/>
      <c r="DVE556" s="437"/>
      <c r="DVG556" s="577"/>
      <c r="DVI556" s="437"/>
      <c r="DVK556" s="577"/>
      <c r="DVM556" s="437"/>
      <c r="DVO556" s="577"/>
      <c r="DVQ556" s="437"/>
      <c r="DVS556" s="577"/>
      <c r="DVU556" s="437"/>
      <c r="DVW556" s="577"/>
      <c r="DVY556" s="437"/>
      <c r="DWA556" s="577"/>
      <c r="DWC556" s="437"/>
      <c r="DWE556" s="577"/>
      <c r="DWG556" s="437"/>
      <c r="DWI556" s="577"/>
      <c r="DWK556" s="437"/>
      <c r="DWM556" s="577"/>
      <c r="DWO556" s="437"/>
      <c r="DWQ556" s="577"/>
      <c r="DWS556" s="437"/>
      <c r="DWU556" s="577"/>
      <c r="DWW556" s="437"/>
      <c r="DWY556" s="577"/>
      <c r="DXA556" s="437"/>
      <c r="DXC556" s="577"/>
      <c r="DXE556" s="437"/>
      <c r="DXG556" s="577"/>
      <c r="DXI556" s="437"/>
      <c r="DXK556" s="577"/>
      <c r="DXM556" s="437"/>
      <c r="DXO556" s="577"/>
      <c r="DXQ556" s="437"/>
      <c r="DXS556" s="577"/>
      <c r="DXU556" s="437"/>
      <c r="DXW556" s="577"/>
      <c r="DXY556" s="437"/>
      <c r="DYA556" s="577"/>
      <c r="DYC556" s="437"/>
      <c r="DYE556" s="577"/>
      <c r="DYG556" s="437"/>
      <c r="DYI556" s="577"/>
      <c r="DYK556" s="437"/>
      <c r="DYM556" s="577"/>
      <c r="DYO556" s="437"/>
      <c r="DYQ556" s="577"/>
      <c r="DYS556" s="437"/>
      <c r="DYU556" s="577"/>
      <c r="DYW556" s="437"/>
      <c r="DYY556" s="577"/>
      <c r="DZA556" s="437"/>
      <c r="DZC556" s="577"/>
      <c r="DZE556" s="437"/>
      <c r="DZG556" s="577"/>
      <c r="DZI556" s="437"/>
      <c r="DZK556" s="577"/>
      <c r="DZM556" s="437"/>
      <c r="DZO556" s="577"/>
      <c r="DZQ556" s="437"/>
      <c r="DZS556" s="577"/>
      <c r="DZU556" s="437"/>
      <c r="DZW556" s="577"/>
      <c r="DZY556" s="437"/>
      <c r="EAA556" s="577"/>
      <c r="EAC556" s="437"/>
      <c r="EAE556" s="577"/>
      <c r="EAG556" s="437"/>
      <c r="EAI556" s="577"/>
      <c r="EAK556" s="437"/>
      <c r="EAM556" s="577"/>
      <c r="EAO556" s="437"/>
      <c r="EAQ556" s="577"/>
      <c r="EAS556" s="437"/>
      <c r="EAU556" s="577"/>
      <c r="EAW556" s="437"/>
      <c r="EAY556" s="577"/>
      <c r="EBA556" s="437"/>
      <c r="EBC556" s="577"/>
      <c r="EBE556" s="437"/>
      <c r="EBG556" s="577"/>
      <c r="EBI556" s="437"/>
      <c r="EBK556" s="577"/>
      <c r="EBM556" s="437"/>
      <c r="EBO556" s="577"/>
      <c r="EBQ556" s="437"/>
      <c r="EBS556" s="577"/>
      <c r="EBU556" s="437"/>
      <c r="EBW556" s="577"/>
      <c r="EBY556" s="437"/>
      <c r="ECA556" s="577"/>
      <c r="ECC556" s="437"/>
      <c r="ECE556" s="577"/>
      <c r="ECG556" s="437"/>
      <c r="ECI556" s="577"/>
      <c r="ECK556" s="437"/>
      <c r="ECM556" s="577"/>
      <c r="ECO556" s="437"/>
      <c r="ECQ556" s="577"/>
      <c r="ECS556" s="437"/>
      <c r="ECU556" s="577"/>
      <c r="ECW556" s="437"/>
      <c r="ECY556" s="577"/>
      <c r="EDA556" s="437"/>
      <c r="EDC556" s="577"/>
      <c r="EDE556" s="437"/>
      <c r="EDG556" s="577"/>
      <c r="EDI556" s="437"/>
      <c r="EDK556" s="577"/>
      <c r="EDM556" s="437"/>
      <c r="EDO556" s="577"/>
      <c r="EDQ556" s="437"/>
      <c r="EDS556" s="577"/>
      <c r="EDU556" s="437"/>
      <c r="EDW556" s="577"/>
      <c r="EDY556" s="437"/>
      <c r="EEA556" s="577"/>
      <c r="EEC556" s="437"/>
      <c r="EEE556" s="577"/>
      <c r="EEG556" s="437"/>
      <c r="EEI556" s="577"/>
      <c r="EEK556" s="437"/>
      <c r="EEM556" s="577"/>
      <c r="EEO556" s="437"/>
      <c r="EEQ556" s="577"/>
      <c r="EES556" s="437"/>
      <c r="EEU556" s="577"/>
      <c r="EEW556" s="437"/>
      <c r="EEY556" s="577"/>
      <c r="EFA556" s="437"/>
      <c r="EFC556" s="577"/>
      <c r="EFE556" s="437"/>
      <c r="EFG556" s="577"/>
      <c r="EFI556" s="437"/>
      <c r="EFK556" s="577"/>
      <c r="EFM556" s="437"/>
      <c r="EFO556" s="577"/>
      <c r="EFQ556" s="437"/>
      <c r="EFS556" s="577"/>
      <c r="EFU556" s="437"/>
      <c r="EFW556" s="577"/>
      <c r="EFY556" s="437"/>
      <c r="EGA556" s="577"/>
      <c r="EGC556" s="437"/>
      <c r="EGE556" s="577"/>
      <c r="EGG556" s="437"/>
      <c r="EGI556" s="577"/>
      <c r="EGK556" s="437"/>
      <c r="EGM556" s="577"/>
      <c r="EGO556" s="437"/>
      <c r="EGQ556" s="577"/>
      <c r="EGS556" s="437"/>
      <c r="EGU556" s="577"/>
      <c r="EGW556" s="437"/>
      <c r="EGY556" s="577"/>
      <c r="EHA556" s="437"/>
      <c r="EHC556" s="577"/>
      <c r="EHE556" s="437"/>
      <c r="EHG556" s="577"/>
      <c r="EHI556" s="437"/>
      <c r="EHK556" s="577"/>
      <c r="EHM556" s="437"/>
      <c r="EHO556" s="577"/>
      <c r="EHQ556" s="437"/>
      <c r="EHS556" s="577"/>
      <c r="EHU556" s="437"/>
      <c r="EHW556" s="577"/>
      <c r="EHY556" s="437"/>
      <c r="EIA556" s="577"/>
      <c r="EIC556" s="437"/>
      <c r="EIE556" s="577"/>
      <c r="EIG556" s="437"/>
      <c r="EII556" s="577"/>
      <c r="EIK556" s="437"/>
      <c r="EIM556" s="577"/>
      <c r="EIO556" s="437"/>
      <c r="EIQ556" s="577"/>
      <c r="EIS556" s="437"/>
      <c r="EIU556" s="577"/>
      <c r="EIW556" s="437"/>
      <c r="EIY556" s="577"/>
      <c r="EJA556" s="437"/>
      <c r="EJC556" s="577"/>
      <c r="EJE556" s="437"/>
      <c r="EJG556" s="577"/>
      <c r="EJI556" s="437"/>
      <c r="EJK556" s="577"/>
      <c r="EJM556" s="437"/>
      <c r="EJO556" s="577"/>
      <c r="EJQ556" s="437"/>
      <c r="EJS556" s="577"/>
      <c r="EJU556" s="437"/>
      <c r="EJW556" s="577"/>
      <c r="EJY556" s="437"/>
      <c r="EKA556" s="577"/>
      <c r="EKC556" s="437"/>
      <c r="EKE556" s="577"/>
      <c r="EKG556" s="437"/>
      <c r="EKI556" s="577"/>
      <c r="EKK556" s="437"/>
      <c r="EKM556" s="577"/>
      <c r="EKO556" s="437"/>
      <c r="EKQ556" s="577"/>
      <c r="EKS556" s="437"/>
      <c r="EKU556" s="577"/>
      <c r="EKW556" s="437"/>
      <c r="EKY556" s="577"/>
      <c r="ELA556" s="437"/>
      <c r="ELC556" s="577"/>
      <c r="ELE556" s="437"/>
      <c r="ELG556" s="577"/>
      <c r="ELI556" s="437"/>
      <c r="ELK556" s="577"/>
      <c r="ELM556" s="437"/>
      <c r="ELO556" s="577"/>
      <c r="ELQ556" s="437"/>
      <c r="ELS556" s="577"/>
      <c r="ELU556" s="437"/>
      <c r="ELW556" s="577"/>
      <c r="ELY556" s="437"/>
      <c r="EMA556" s="577"/>
      <c r="EMC556" s="437"/>
      <c r="EME556" s="577"/>
      <c r="EMG556" s="437"/>
      <c r="EMI556" s="577"/>
      <c r="EMK556" s="437"/>
      <c r="EMM556" s="577"/>
      <c r="EMO556" s="437"/>
      <c r="EMQ556" s="577"/>
      <c r="EMS556" s="437"/>
      <c r="EMU556" s="577"/>
      <c r="EMW556" s="437"/>
      <c r="EMY556" s="577"/>
      <c r="ENA556" s="437"/>
      <c r="ENC556" s="577"/>
      <c r="ENE556" s="437"/>
      <c r="ENG556" s="577"/>
      <c r="ENI556" s="437"/>
      <c r="ENK556" s="577"/>
      <c r="ENM556" s="437"/>
      <c r="ENO556" s="577"/>
      <c r="ENQ556" s="437"/>
      <c r="ENS556" s="577"/>
      <c r="ENU556" s="437"/>
      <c r="ENW556" s="577"/>
      <c r="ENY556" s="437"/>
      <c r="EOA556" s="577"/>
      <c r="EOC556" s="437"/>
      <c r="EOE556" s="577"/>
      <c r="EOG556" s="437"/>
      <c r="EOI556" s="577"/>
      <c r="EOK556" s="437"/>
      <c r="EOM556" s="577"/>
      <c r="EOO556" s="437"/>
      <c r="EOQ556" s="577"/>
      <c r="EOS556" s="437"/>
      <c r="EOU556" s="577"/>
      <c r="EOW556" s="437"/>
      <c r="EOY556" s="577"/>
      <c r="EPA556" s="437"/>
      <c r="EPC556" s="577"/>
      <c r="EPE556" s="437"/>
      <c r="EPG556" s="577"/>
      <c r="EPI556" s="437"/>
      <c r="EPK556" s="577"/>
      <c r="EPM556" s="437"/>
      <c r="EPO556" s="577"/>
      <c r="EPQ556" s="437"/>
      <c r="EPS556" s="577"/>
      <c r="EPU556" s="437"/>
      <c r="EPW556" s="577"/>
      <c r="EPY556" s="437"/>
      <c r="EQA556" s="577"/>
      <c r="EQC556" s="437"/>
      <c r="EQE556" s="577"/>
      <c r="EQG556" s="437"/>
      <c r="EQI556" s="577"/>
      <c r="EQK556" s="437"/>
      <c r="EQM556" s="577"/>
      <c r="EQO556" s="437"/>
      <c r="EQQ556" s="577"/>
      <c r="EQS556" s="437"/>
      <c r="EQU556" s="577"/>
      <c r="EQW556" s="437"/>
      <c r="EQY556" s="577"/>
      <c r="ERA556" s="437"/>
      <c r="ERC556" s="577"/>
      <c r="ERE556" s="437"/>
      <c r="ERG556" s="577"/>
      <c r="ERI556" s="437"/>
      <c r="ERK556" s="577"/>
      <c r="ERM556" s="437"/>
      <c r="ERO556" s="577"/>
      <c r="ERQ556" s="437"/>
      <c r="ERS556" s="577"/>
      <c r="ERU556" s="437"/>
      <c r="ERW556" s="577"/>
      <c r="ERY556" s="437"/>
      <c r="ESA556" s="577"/>
      <c r="ESC556" s="437"/>
      <c r="ESE556" s="577"/>
      <c r="ESG556" s="437"/>
      <c r="ESI556" s="577"/>
      <c r="ESK556" s="437"/>
      <c r="ESM556" s="577"/>
      <c r="ESO556" s="437"/>
      <c r="ESQ556" s="577"/>
      <c r="ESS556" s="437"/>
      <c r="ESU556" s="577"/>
      <c r="ESW556" s="437"/>
      <c r="ESY556" s="577"/>
      <c r="ETA556" s="437"/>
      <c r="ETC556" s="577"/>
      <c r="ETE556" s="437"/>
      <c r="ETG556" s="577"/>
      <c r="ETI556" s="437"/>
      <c r="ETK556" s="577"/>
      <c r="ETM556" s="437"/>
      <c r="ETO556" s="577"/>
      <c r="ETQ556" s="437"/>
      <c r="ETS556" s="577"/>
      <c r="ETU556" s="437"/>
      <c r="ETW556" s="577"/>
      <c r="ETY556" s="437"/>
      <c r="EUA556" s="577"/>
      <c r="EUC556" s="437"/>
      <c r="EUE556" s="577"/>
      <c r="EUG556" s="437"/>
      <c r="EUI556" s="577"/>
      <c r="EUK556" s="437"/>
      <c r="EUM556" s="577"/>
      <c r="EUO556" s="437"/>
      <c r="EUQ556" s="577"/>
      <c r="EUS556" s="437"/>
      <c r="EUU556" s="577"/>
      <c r="EUW556" s="437"/>
      <c r="EUY556" s="577"/>
      <c r="EVA556" s="437"/>
      <c r="EVC556" s="577"/>
      <c r="EVE556" s="437"/>
      <c r="EVG556" s="577"/>
      <c r="EVI556" s="437"/>
      <c r="EVK556" s="577"/>
      <c r="EVM556" s="437"/>
      <c r="EVO556" s="577"/>
      <c r="EVQ556" s="437"/>
      <c r="EVS556" s="577"/>
      <c r="EVU556" s="437"/>
      <c r="EVW556" s="577"/>
      <c r="EVY556" s="437"/>
      <c r="EWA556" s="577"/>
      <c r="EWC556" s="437"/>
      <c r="EWE556" s="577"/>
      <c r="EWG556" s="437"/>
      <c r="EWI556" s="577"/>
      <c r="EWK556" s="437"/>
      <c r="EWM556" s="577"/>
      <c r="EWO556" s="437"/>
      <c r="EWQ556" s="577"/>
      <c r="EWS556" s="437"/>
      <c r="EWU556" s="577"/>
      <c r="EWW556" s="437"/>
      <c r="EWY556" s="577"/>
      <c r="EXA556" s="437"/>
      <c r="EXC556" s="577"/>
      <c r="EXE556" s="437"/>
      <c r="EXG556" s="577"/>
      <c r="EXI556" s="437"/>
      <c r="EXK556" s="577"/>
      <c r="EXM556" s="437"/>
      <c r="EXO556" s="577"/>
      <c r="EXQ556" s="437"/>
      <c r="EXS556" s="577"/>
      <c r="EXU556" s="437"/>
      <c r="EXW556" s="577"/>
      <c r="EXY556" s="437"/>
      <c r="EYA556" s="577"/>
      <c r="EYC556" s="437"/>
      <c r="EYE556" s="577"/>
      <c r="EYG556" s="437"/>
      <c r="EYI556" s="577"/>
      <c r="EYK556" s="437"/>
      <c r="EYM556" s="577"/>
      <c r="EYO556" s="437"/>
      <c r="EYQ556" s="577"/>
      <c r="EYS556" s="437"/>
      <c r="EYU556" s="577"/>
      <c r="EYW556" s="437"/>
      <c r="EYY556" s="577"/>
      <c r="EZA556" s="437"/>
      <c r="EZC556" s="577"/>
      <c r="EZE556" s="437"/>
      <c r="EZG556" s="577"/>
      <c r="EZI556" s="437"/>
      <c r="EZK556" s="577"/>
      <c r="EZM556" s="437"/>
      <c r="EZO556" s="577"/>
      <c r="EZQ556" s="437"/>
      <c r="EZS556" s="577"/>
      <c r="EZU556" s="437"/>
      <c r="EZW556" s="577"/>
      <c r="EZY556" s="437"/>
      <c r="FAA556" s="577"/>
      <c r="FAC556" s="437"/>
      <c r="FAE556" s="577"/>
      <c r="FAG556" s="437"/>
      <c r="FAI556" s="577"/>
      <c r="FAK556" s="437"/>
      <c r="FAM556" s="577"/>
      <c r="FAO556" s="437"/>
      <c r="FAQ556" s="577"/>
      <c r="FAS556" s="437"/>
      <c r="FAU556" s="577"/>
      <c r="FAW556" s="437"/>
      <c r="FAY556" s="577"/>
      <c r="FBA556" s="437"/>
      <c r="FBC556" s="577"/>
      <c r="FBE556" s="437"/>
      <c r="FBG556" s="577"/>
      <c r="FBI556" s="437"/>
      <c r="FBK556" s="577"/>
      <c r="FBM556" s="437"/>
      <c r="FBO556" s="577"/>
      <c r="FBQ556" s="437"/>
      <c r="FBS556" s="577"/>
      <c r="FBU556" s="437"/>
      <c r="FBW556" s="577"/>
      <c r="FBY556" s="437"/>
      <c r="FCA556" s="577"/>
      <c r="FCC556" s="437"/>
      <c r="FCE556" s="577"/>
      <c r="FCG556" s="437"/>
      <c r="FCI556" s="577"/>
      <c r="FCK556" s="437"/>
      <c r="FCM556" s="577"/>
      <c r="FCO556" s="437"/>
      <c r="FCQ556" s="577"/>
      <c r="FCS556" s="437"/>
      <c r="FCU556" s="577"/>
      <c r="FCW556" s="437"/>
      <c r="FCY556" s="577"/>
      <c r="FDA556" s="437"/>
      <c r="FDC556" s="577"/>
      <c r="FDE556" s="437"/>
      <c r="FDG556" s="577"/>
      <c r="FDI556" s="437"/>
      <c r="FDK556" s="577"/>
      <c r="FDM556" s="437"/>
      <c r="FDO556" s="577"/>
      <c r="FDQ556" s="437"/>
      <c r="FDS556" s="577"/>
      <c r="FDU556" s="437"/>
      <c r="FDW556" s="577"/>
      <c r="FDY556" s="437"/>
      <c r="FEA556" s="577"/>
      <c r="FEC556" s="437"/>
      <c r="FEE556" s="577"/>
      <c r="FEG556" s="437"/>
      <c r="FEI556" s="577"/>
      <c r="FEK556" s="437"/>
      <c r="FEM556" s="577"/>
      <c r="FEO556" s="437"/>
      <c r="FEQ556" s="577"/>
      <c r="FES556" s="437"/>
      <c r="FEU556" s="577"/>
      <c r="FEW556" s="437"/>
      <c r="FEY556" s="577"/>
      <c r="FFA556" s="437"/>
      <c r="FFC556" s="577"/>
      <c r="FFE556" s="437"/>
      <c r="FFG556" s="577"/>
      <c r="FFI556" s="437"/>
      <c r="FFK556" s="577"/>
      <c r="FFM556" s="437"/>
      <c r="FFO556" s="577"/>
      <c r="FFQ556" s="437"/>
      <c r="FFS556" s="577"/>
      <c r="FFU556" s="437"/>
      <c r="FFW556" s="577"/>
      <c r="FFY556" s="437"/>
      <c r="FGA556" s="577"/>
      <c r="FGC556" s="437"/>
      <c r="FGE556" s="577"/>
      <c r="FGG556" s="437"/>
      <c r="FGI556" s="577"/>
      <c r="FGK556" s="437"/>
      <c r="FGM556" s="577"/>
      <c r="FGO556" s="437"/>
      <c r="FGQ556" s="577"/>
      <c r="FGS556" s="437"/>
      <c r="FGU556" s="577"/>
      <c r="FGW556" s="437"/>
      <c r="FGY556" s="577"/>
      <c r="FHA556" s="437"/>
      <c r="FHC556" s="577"/>
      <c r="FHE556" s="437"/>
      <c r="FHG556" s="577"/>
      <c r="FHI556" s="437"/>
      <c r="FHK556" s="577"/>
      <c r="FHM556" s="437"/>
      <c r="FHO556" s="577"/>
      <c r="FHQ556" s="437"/>
      <c r="FHS556" s="577"/>
      <c r="FHU556" s="437"/>
      <c r="FHW556" s="577"/>
      <c r="FHY556" s="437"/>
      <c r="FIA556" s="577"/>
      <c r="FIC556" s="437"/>
      <c r="FIE556" s="577"/>
      <c r="FIG556" s="437"/>
      <c r="FII556" s="577"/>
      <c r="FIK556" s="437"/>
      <c r="FIM556" s="577"/>
      <c r="FIO556" s="437"/>
      <c r="FIQ556" s="577"/>
      <c r="FIS556" s="437"/>
      <c r="FIU556" s="577"/>
      <c r="FIW556" s="437"/>
      <c r="FIY556" s="577"/>
      <c r="FJA556" s="437"/>
      <c r="FJC556" s="577"/>
      <c r="FJE556" s="437"/>
      <c r="FJG556" s="577"/>
      <c r="FJI556" s="437"/>
      <c r="FJK556" s="577"/>
      <c r="FJM556" s="437"/>
      <c r="FJO556" s="577"/>
      <c r="FJQ556" s="437"/>
      <c r="FJS556" s="577"/>
      <c r="FJU556" s="437"/>
      <c r="FJW556" s="577"/>
      <c r="FJY556" s="437"/>
      <c r="FKA556" s="577"/>
      <c r="FKC556" s="437"/>
      <c r="FKE556" s="577"/>
      <c r="FKG556" s="437"/>
      <c r="FKI556" s="577"/>
      <c r="FKK556" s="437"/>
      <c r="FKM556" s="577"/>
      <c r="FKO556" s="437"/>
      <c r="FKQ556" s="577"/>
      <c r="FKS556" s="437"/>
      <c r="FKU556" s="577"/>
      <c r="FKW556" s="437"/>
      <c r="FKY556" s="577"/>
      <c r="FLA556" s="437"/>
      <c r="FLC556" s="577"/>
      <c r="FLE556" s="437"/>
      <c r="FLG556" s="577"/>
      <c r="FLI556" s="437"/>
      <c r="FLK556" s="577"/>
      <c r="FLM556" s="437"/>
      <c r="FLO556" s="577"/>
      <c r="FLQ556" s="437"/>
      <c r="FLS556" s="577"/>
      <c r="FLU556" s="437"/>
      <c r="FLW556" s="577"/>
      <c r="FLY556" s="437"/>
      <c r="FMA556" s="577"/>
      <c r="FMC556" s="437"/>
      <c r="FME556" s="577"/>
      <c r="FMG556" s="437"/>
      <c r="FMI556" s="577"/>
      <c r="FMK556" s="437"/>
      <c r="FMM556" s="577"/>
      <c r="FMO556" s="437"/>
      <c r="FMQ556" s="577"/>
      <c r="FMS556" s="437"/>
      <c r="FMU556" s="577"/>
      <c r="FMW556" s="437"/>
      <c r="FMY556" s="577"/>
      <c r="FNA556" s="437"/>
      <c r="FNC556" s="577"/>
      <c r="FNE556" s="437"/>
      <c r="FNG556" s="577"/>
      <c r="FNI556" s="437"/>
      <c r="FNK556" s="577"/>
      <c r="FNM556" s="437"/>
      <c r="FNO556" s="577"/>
      <c r="FNQ556" s="437"/>
      <c r="FNS556" s="577"/>
      <c r="FNU556" s="437"/>
      <c r="FNW556" s="577"/>
      <c r="FNY556" s="437"/>
      <c r="FOA556" s="577"/>
      <c r="FOC556" s="437"/>
      <c r="FOE556" s="577"/>
      <c r="FOG556" s="437"/>
      <c r="FOI556" s="577"/>
      <c r="FOK556" s="437"/>
      <c r="FOM556" s="577"/>
      <c r="FOO556" s="437"/>
      <c r="FOQ556" s="577"/>
      <c r="FOS556" s="437"/>
      <c r="FOU556" s="577"/>
      <c r="FOW556" s="437"/>
      <c r="FOY556" s="577"/>
      <c r="FPA556" s="437"/>
      <c r="FPC556" s="577"/>
      <c r="FPE556" s="437"/>
      <c r="FPG556" s="577"/>
      <c r="FPI556" s="437"/>
      <c r="FPK556" s="577"/>
      <c r="FPM556" s="437"/>
      <c r="FPO556" s="577"/>
      <c r="FPQ556" s="437"/>
      <c r="FPS556" s="577"/>
      <c r="FPU556" s="437"/>
      <c r="FPW556" s="577"/>
      <c r="FPY556" s="437"/>
      <c r="FQA556" s="577"/>
      <c r="FQC556" s="437"/>
      <c r="FQE556" s="577"/>
      <c r="FQG556" s="437"/>
      <c r="FQI556" s="577"/>
      <c r="FQK556" s="437"/>
      <c r="FQM556" s="577"/>
      <c r="FQO556" s="437"/>
      <c r="FQQ556" s="577"/>
      <c r="FQS556" s="437"/>
      <c r="FQU556" s="577"/>
      <c r="FQW556" s="437"/>
      <c r="FQY556" s="577"/>
      <c r="FRA556" s="437"/>
      <c r="FRC556" s="577"/>
      <c r="FRE556" s="437"/>
      <c r="FRG556" s="577"/>
      <c r="FRI556" s="437"/>
      <c r="FRK556" s="577"/>
      <c r="FRM556" s="437"/>
      <c r="FRO556" s="577"/>
      <c r="FRQ556" s="437"/>
      <c r="FRS556" s="577"/>
      <c r="FRU556" s="437"/>
      <c r="FRW556" s="577"/>
      <c r="FRY556" s="437"/>
      <c r="FSA556" s="577"/>
      <c r="FSC556" s="437"/>
      <c r="FSE556" s="577"/>
      <c r="FSG556" s="437"/>
      <c r="FSI556" s="577"/>
      <c r="FSK556" s="437"/>
      <c r="FSM556" s="577"/>
      <c r="FSO556" s="437"/>
      <c r="FSQ556" s="577"/>
      <c r="FSS556" s="437"/>
      <c r="FSU556" s="577"/>
      <c r="FSW556" s="437"/>
      <c r="FSY556" s="577"/>
      <c r="FTA556" s="437"/>
      <c r="FTC556" s="577"/>
      <c r="FTE556" s="437"/>
      <c r="FTG556" s="577"/>
      <c r="FTI556" s="437"/>
      <c r="FTK556" s="577"/>
      <c r="FTM556" s="437"/>
      <c r="FTO556" s="577"/>
      <c r="FTQ556" s="437"/>
      <c r="FTS556" s="577"/>
      <c r="FTU556" s="437"/>
      <c r="FTW556" s="577"/>
      <c r="FTY556" s="437"/>
      <c r="FUA556" s="577"/>
      <c r="FUC556" s="437"/>
      <c r="FUE556" s="577"/>
      <c r="FUG556" s="437"/>
      <c r="FUI556" s="577"/>
      <c r="FUK556" s="437"/>
      <c r="FUM556" s="577"/>
      <c r="FUO556" s="437"/>
      <c r="FUQ556" s="577"/>
      <c r="FUS556" s="437"/>
      <c r="FUU556" s="577"/>
      <c r="FUW556" s="437"/>
      <c r="FUY556" s="577"/>
      <c r="FVA556" s="437"/>
      <c r="FVC556" s="577"/>
      <c r="FVE556" s="437"/>
      <c r="FVG556" s="577"/>
      <c r="FVI556" s="437"/>
      <c r="FVK556" s="577"/>
      <c r="FVM556" s="437"/>
      <c r="FVO556" s="577"/>
      <c r="FVQ556" s="437"/>
      <c r="FVS556" s="577"/>
      <c r="FVU556" s="437"/>
      <c r="FVW556" s="577"/>
      <c r="FVY556" s="437"/>
      <c r="FWA556" s="577"/>
      <c r="FWC556" s="437"/>
      <c r="FWE556" s="577"/>
      <c r="FWG556" s="437"/>
      <c r="FWI556" s="577"/>
      <c r="FWK556" s="437"/>
      <c r="FWM556" s="577"/>
      <c r="FWO556" s="437"/>
      <c r="FWQ556" s="577"/>
      <c r="FWS556" s="437"/>
      <c r="FWU556" s="577"/>
      <c r="FWW556" s="437"/>
      <c r="FWY556" s="577"/>
      <c r="FXA556" s="437"/>
      <c r="FXC556" s="577"/>
      <c r="FXE556" s="437"/>
      <c r="FXG556" s="577"/>
      <c r="FXI556" s="437"/>
      <c r="FXK556" s="577"/>
      <c r="FXM556" s="437"/>
      <c r="FXO556" s="577"/>
      <c r="FXQ556" s="437"/>
      <c r="FXS556" s="577"/>
      <c r="FXU556" s="437"/>
      <c r="FXW556" s="577"/>
      <c r="FXY556" s="437"/>
      <c r="FYA556" s="577"/>
      <c r="FYC556" s="437"/>
      <c r="FYE556" s="577"/>
      <c r="FYG556" s="437"/>
      <c r="FYI556" s="577"/>
      <c r="FYK556" s="437"/>
      <c r="FYM556" s="577"/>
      <c r="FYO556" s="437"/>
      <c r="FYQ556" s="577"/>
      <c r="FYS556" s="437"/>
      <c r="FYU556" s="577"/>
      <c r="FYW556" s="437"/>
      <c r="FYY556" s="577"/>
      <c r="FZA556" s="437"/>
      <c r="FZC556" s="577"/>
      <c r="FZE556" s="437"/>
      <c r="FZG556" s="577"/>
      <c r="FZI556" s="437"/>
      <c r="FZK556" s="577"/>
      <c r="FZM556" s="437"/>
      <c r="FZO556" s="577"/>
      <c r="FZQ556" s="437"/>
      <c r="FZS556" s="577"/>
      <c r="FZU556" s="437"/>
      <c r="FZW556" s="577"/>
      <c r="FZY556" s="437"/>
      <c r="GAA556" s="577"/>
      <c r="GAC556" s="437"/>
      <c r="GAE556" s="577"/>
      <c r="GAG556" s="437"/>
      <c r="GAI556" s="577"/>
      <c r="GAK556" s="437"/>
      <c r="GAM556" s="577"/>
      <c r="GAO556" s="437"/>
      <c r="GAQ556" s="577"/>
      <c r="GAS556" s="437"/>
      <c r="GAU556" s="577"/>
      <c r="GAW556" s="437"/>
      <c r="GAY556" s="577"/>
      <c r="GBA556" s="437"/>
      <c r="GBC556" s="577"/>
      <c r="GBE556" s="437"/>
      <c r="GBG556" s="577"/>
      <c r="GBI556" s="437"/>
      <c r="GBK556" s="577"/>
      <c r="GBM556" s="437"/>
      <c r="GBO556" s="577"/>
      <c r="GBQ556" s="437"/>
      <c r="GBS556" s="577"/>
      <c r="GBU556" s="437"/>
      <c r="GBW556" s="577"/>
      <c r="GBY556" s="437"/>
      <c r="GCA556" s="577"/>
      <c r="GCC556" s="437"/>
      <c r="GCE556" s="577"/>
      <c r="GCG556" s="437"/>
      <c r="GCI556" s="577"/>
      <c r="GCK556" s="437"/>
      <c r="GCM556" s="577"/>
      <c r="GCO556" s="437"/>
      <c r="GCQ556" s="577"/>
      <c r="GCS556" s="437"/>
      <c r="GCU556" s="577"/>
      <c r="GCW556" s="437"/>
      <c r="GCY556" s="577"/>
      <c r="GDA556" s="437"/>
      <c r="GDC556" s="577"/>
      <c r="GDE556" s="437"/>
      <c r="GDG556" s="577"/>
      <c r="GDI556" s="437"/>
      <c r="GDK556" s="577"/>
      <c r="GDM556" s="437"/>
      <c r="GDO556" s="577"/>
      <c r="GDQ556" s="437"/>
      <c r="GDS556" s="577"/>
      <c r="GDU556" s="437"/>
      <c r="GDW556" s="577"/>
      <c r="GDY556" s="437"/>
      <c r="GEA556" s="577"/>
      <c r="GEC556" s="437"/>
      <c r="GEE556" s="577"/>
      <c r="GEG556" s="437"/>
      <c r="GEI556" s="577"/>
      <c r="GEK556" s="437"/>
      <c r="GEM556" s="577"/>
      <c r="GEO556" s="437"/>
      <c r="GEQ556" s="577"/>
      <c r="GES556" s="437"/>
      <c r="GEU556" s="577"/>
      <c r="GEW556" s="437"/>
      <c r="GEY556" s="577"/>
      <c r="GFA556" s="437"/>
      <c r="GFC556" s="577"/>
      <c r="GFE556" s="437"/>
      <c r="GFG556" s="577"/>
      <c r="GFI556" s="437"/>
      <c r="GFK556" s="577"/>
      <c r="GFM556" s="437"/>
      <c r="GFO556" s="577"/>
      <c r="GFQ556" s="437"/>
      <c r="GFS556" s="577"/>
      <c r="GFU556" s="437"/>
      <c r="GFW556" s="577"/>
      <c r="GFY556" s="437"/>
      <c r="GGA556" s="577"/>
      <c r="GGC556" s="437"/>
      <c r="GGE556" s="577"/>
      <c r="GGG556" s="437"/>
      <c r="GGI556" s="577"/>
      <c r="GGK556" s="437"/>
      <c r="GGM556" s="577"/>
      <c r="GGO556" s="437"/>
      <c r="GGQ556" s="577"/>
      <c r="GGS556" s="437"/>
      <c r="GGU556" s="577"/>
      <c r="GGW556" s="437"/>
      <c r="GGY556" s="577"/>
      <c r="GHA556" s="437"/>
      <c r="GHC556" s="577"/>
      <c r="GHE556" s="437"/>
      <c r="GHG556" s="577"/>
      <c r="GHI556" s="437"/>
      <c r="GHK556" s="577"/>
      <c r="GHM556" s="437"/>
      <c r="GHO556" s="577"/>
      <c r="GHQ556" s="437"/>
      <c r="GHS556" s="577"/>
      <c r="GHU556" s="437"/>
      <c r="GHW556" s="577"/>
      <c r="GHY556" s="437"/>
      <c r="GIA556" s="577"/>
      <c r="GIC556" s="437"/>
      <c r="GIE556" s="577"/>
      <c r="GIG556" s="437"/>
      <c r="GII556" s="577"/>
      <c r="GIK556" s="437"/>
      <c r="GIM556" s="577"/>
      <c r="GIO556" s="437"/>
      <c r="GIQ556" s="577"/>
      <c r="GIS556" s="437"/>
      <c r="GIU556" s="577"/>
      <c r="GIW556" s="437"/>
      <c r="GIY556" s="577"/>
      <c r="GJA556" s="437"/>
      <c r="GJC556" s="577"/>
      <c r="GJE556" s="437"/>
      <c r="GJG556" s="577"/>
      <c r="GJI556" s="437"/>
      <c r="GJK556" s="577"/>
      <c r="GJM556" s="437"/>
      <c r="GJO556" s="577"/>
      <c r="GJQ556" s="437"/>
      <c r="GJS556" s="577"/>
      <c r="GJU556" s="437"/>
      <c r="GJW556" s="577"/>
      <c r="GJY556" s="437"/>
      <c r="GKA556" s="577"/>
      <c r="GKC556" s="437"/>
      <c r="GKE556" s="577"/>
      <c r="GKG556" s="437"/>
      <c r="GKI556" s="577"/>
      <c r="GKK556" s="437"/>
      <c r="GKM556" s="577"/>
      <c r="GKO556" s="437"/>
      <c r="GKQ556" s="577"/>
      <c r="GKS556" s="437"/>
      <c r="GKU556" s="577"/>
      <c r="GKW556" s="437"/>
      <c r="GKY556" s="577"/>
      <c r="GLA556" s="437"/>
      <c r="GLC556" s="577"/>
      <c r="GLE556" s="437"/>
      <c r="GLG556" s="577"/>
      <c r="GLI556" s="437"/>
      <c r="GLK556" s="577"/>
      <c r="GLM556" s="437"/>
      <c r="GLO556" s="577"/>
      <c r="GLQ556" s="437"/>
      <c r="GLS556" s="577"/>
      <c r="GLU556" s="437"/>
      <c r="GLW556" s="577"/>
      <c r="GLY556" s="437"/>
      <c r="GMA556" s="577"/>
      <c r="GMC556" s="437"/>
      <c r="GME556" s="577"/>
      <c r="GMG556" s="437"/>
      <c r="GMI556" s="577"/>
      <c r="GMK556" s="437"/>
      <c r="GMM556" s="577"/>
      <c r="GMO556" s="437"/>
      <c r="GMQ556" s="577"/>
      <c r="GMS556" s="437"/>
      <c r="GMU556" s="577"/>
      <c r="GMW556" s="437"/>
      <c r="GMY556" s="577"/>
      <c r="GNA556" s="437"/>
      <c r="GNC556" s="577"/>
      <c r="GNE556" s="437"/>
      <c r="GNG556" s="577"/>
      <c r="GNI556" s="437"/>
      <c r="GNK556" s="577"/>
      <c r="GNM556" s="437"/>
      <c r="GNO556" s="577"/>
      <c r="GNQ556" s="437"/>
      <c r="GNS556" s="577"/>
      <c r="GNU556" s="437"/>
      <c r="GNW556" s="577"/>
      <c r="GNY556" s="437"/>
      <c r="GOA556" s="577"/>
      <c r="GOC556" s="437"/>
      <c r="GOE556" s="577"/>
      <c r="GOG556" s="437"/>
      <c r="GOI556" s="577"/>
      <c r="GOK556" s="437"/>
      <c r="GOM556" s="577"/>
      <c r="GOO556" s="437"/>
      <c r="GOQ556" s="577"/>
      <c r="GOS556" s="437"/>
      <c r="GOU556" s="577"/>
      <c r="GOW556" s="437"/>
      <c r="GOY556" s="577"/>
      <c r="GPA556" s="437"/>
      <c r="GPC556" s="577"/>
      <c r="GPE556" s="437"/>
      <c r="GPG556" s="577"/>
      <c r="GPI556" s="437"/>
      <c r="GPK556" s="577"/>
      <c r="GPM556" s="437"/>
      <c r="GPO556" s="577"/>
      <c r="GPQ556" s="437"/>
      <c r="GPS556" s="577"/>
      <c r="GPU556" s="437"/>
      <c r="GPW556" s="577"/>
      <c r="GPY556" s="437"/>
      <c r="GQA556" s="577"/>
      <c r="GQC556" s="437"/>
      <c r="GQE556" s="577"/>
      <c r="GQG556" s="437"/>
      <c r="GQI556" s="577"/>
      <c r="GQK556" s="437"/>
      <c r="GQM556" s="577"/>
      <c r="GQO556" s="437"/>
      <c r="GQQ556" s="577"/>
      <c r="GQS556" s="437"/>
      <c r="GQU556" s="577"/>
      <c r="GQW556" s="437"/>
      <c r="GQY556" s="577"/>
      <c r="GRA556" s="437"/>
      <c r="GRC556" s="577"/>
      <c r="GRE556" s="437"/>
      <c r="GRG556" s="577"/>
      <c r="GRI556" s="437"/>
      <c r="GRK556" s="577"/>
      <c r="GRM556" s="437"/>
      <c r="GRO556" s="577"/>
      <c r="GRQ556" s="437"/>
      <c r="GRS556" s="577"/>
      <c r="GRU556" s="437"/>
      <c r="GRW556" s="577"/>
      <c r="GRY556" s="437"/>
      <c r="GSA556" s="577"/>
      <c r="GSC556" s="437"/>
      <c r="GSE556" s="577"/>
      <c r="GSG556" s="437"/>
      <c r="GSI556" s="577"/>
      <c r="GSK556" s="437"/>
      <c r="GSM556" s="577"/>
      <c r="GSO556" s="437"/>
      <c r="GSQ556" s="577"/>
      <c r="GSS556" s="437"/>
      <c r="GSU556" s="577"/>
      <c r="GSW556" s="437"/>
      <c r="GSY556" s="577"/>
      <c r="GTA556" s="437"/>
      <c r="GTC556" s="577"/>
      <c r="GTE556" s="437"/>
      <c r="GTG556" s="577"/>
      <c r="GTI556" s="437"/>
      <c r="GTK556" s="577"/>
      <c r="GTM556" s="437"/>
      <c r="GTO556" s="577"/>
      <c r="GTQ556" s="437"/>
      <c r="GTS556" s="577"/>
      <c r="GTU556" s="437"/>
      <c r="GTW556" s="577"/>
      <c r="GTY556" s="437"/>
      <c r="GUA556" s="577"/>
      <c r="GUC556" s="437"/>
      <c r="GUE556" s="577"/>
      <c r="GUG556" s="437"/>
      <c r="GUI556" s="577"/>
      <c r="GUK556" s="437"/>
      <c r="GUM556" s="577"/>
      <c r="GUO556" s="437"/>
      <c r="GUQ556" s="577"/>
      <c r="GUS556" s="437"/>
      <c r="GUU556" s="577"/>
      <c r="GUW556" s="437"/>
      <c r="GUY556" s="577"/>
      <c r="GVA556" s="437"/>
      <c r="GVC556" s="577"/>
      <c r="GVE556" s="437"/>
      <c r="GVG556" s="577"/>
      <c r="GVI556" s="437"/>
      <c r="GVK556" s="577"/>
      <c r="GVM556" s="437"/>
      <c r="GVO556" s="577"/>
      <c r="GVQ556" s="437"/>
      <c r="GVS556" s="577"/>
      <c r="GVU556" s="437"/>
      <c r="GVW556" s="577"/>
      <c r="GVY556" s="437"/>
      <c r="GWA556" s="577"/>
      <c r="GWC556" s="437"/>
      <c r="GWE556" s="577"/>
      <c r="GWG556" s="437"/>
      <c r="GWI556" s="577"/>
      <c r="GWK556" s="437"/>
      <c r="GWM556" s="577"/>
      <c r="GWO556" s="437"/>
      <c r="GWQ556" s="577"/>
      <c r="GWS556" s="437"/>
      <c r="GWU556" s="577"/>
      <c r="GWW556" s="437"/>
      <c r="GWY556" s="577"/>
      <c r="GXA556" s="437"/>
      <c r="GXC556" s="577"/>
      <c r="GXE556" s="437"/>
      <c r="GXG556" s="577"/>
      <c r="GXI556" s="437"/>
      <c r="GXK556" s="577"/>
      <c r="GXM556" s="437"/>
      <c r="GXO556" s="577"/>
      <c r="GXQ556" s="437"/>
      <c r="GXS556" s="577"/>
      <c r="GXU556" s="437"/>
      <c r="GXW556" s="577"/>
      <c r="GXY556" s="437"/>
      <c r="GYA556" s="577"/>
      <c r="GYC556" s="437"/>
      <c r="GYE556" s="577"/>
      <c r="GYG556" s="437"/>
      <c r="GYI556" s="577"/>
      <c r="GYK556" s="437"/>
      <c r="GYM556" s="577"/>
      <c r="GYO556" s="437"/>
      <c r="GYQ556" s="577"/>
      <c r="GYS556" s="437"/>
      <c r="GYU556" s="577"/>
      <c r="GYW556" s="437"/>
      <c r="GYY556" s="577"/>
      <c r="GZA556" s="437"/>
      <c r="GZC556" s="577"/>
      <c r="GZE556" s="437"/>
      <c r="GZG556" s="577"/>
      <c r="GZI556" s="437"/>
      <c r="GZK556" s="577"/>
      <c r="GZM556" s="437"/>
      <c r="GZO556" s="577"/>
      <c r="GZQ556" s="437"/>
      <c r="GZS556" s="577"/>
      <c r="GZU556" s="437"/>
      <c r="GZW556" s="577"/>
      <c r="GZY556" s="437"/>
      <c r="HAA556" s="577"/>
      <c r="HAC556" s="437"/>
      <c r="HAE556" s="577"/>
      <c r="HAG556" s="437"/>
      <c r="HAI556" s="577"/>
      <c r="HAK556" s="437"/>
      <c r="HAM556" s="577"/>
      <c r="HAO556" s="437"/>
      <c r="HAQ556" s="577"/>
      <c r="HAS556" s="437"/>
      <c r="HAU556" s="577"/>
      <c r="HAW556" s="437"/>
      <c r="HAY556" s="577"/>
      <c r="HBA556" s="437"/>
      <c r="HBC556" s="577"/>
      <c r="HBE556" s="437"/>
      <c r="HBG556" s="577"/>
      <c r="HBI556" s="437"/>
      <c r="HBK556" s="577"/>
      <c r="HBM556" s="437"/>
      <c r="HBO556" s="577"/>
      <c r="HBQ556" s="437"/>
      <c r="HBS556" s="577"/>
      <c r="HBU556" s="437"/>
      <c r="HBW556" s="577"/>
      <c r="HBY556" s="437"/>
      <c r="HCA556" s="577"/>
      <c r="HCC556" s="437"/>
      <c r="HCE556" s="577"/>
      <c r="HCG556" s="437"/>
      <c r="HCI556" s="577"/>
      <c r="HCK556" s="437"/>
      <c r="HCM556" s="577"/>
      <c r="HCO556" s="437"/>
      <c r="HCQ556" s="577"/>
      <c r="HCS556" s="437"/>
      <c r="HCU556" s="577"/>
      <c r="HCW556" s="437"/>
      <c r="HCY556" s="577"/>
      <c r="HDA556" s="437"/>
      <c r="HDC556" s="577"/>
      <c r="HDE556" s="437"/>
      <c r="HDG556" s="577"/>
      <c r="HDI556" s="437"/>
      <c r="HDK556" s="577"/>
      <c r="HDM556" s="437"/>
      <c r="HDO556" s="577"/>
      <c r="HDQ556" s="437"/>
      <c r="HDS556" s="577"/>
      <c r="HDU556" s="437"/>
      <c r="HDW556" s="577"/>
      <c r="HDY556" s="437"/>
      <c r="HEA556" s="577"/>
      <c r="HEC556" s="437"/>
      <c r="HEE556" s="577"/>
      <c r="HEG556" s="437"/>
      <c r="HEI556" s="577"/>
      <c r="HEK556" s="437"/>
      <c r="HEM556" s="577"/>
      <c r="HEO556" s="437"/>
      <c r="HEQ556" s="577"/>
      <c r="HES556" s="437"/>
      <c r="HEU556" s="577"/>
      <c r="HEW556" s="437"/>
      <c r="HEY556" s="577"/>
      <c r="HFA556" s="437"/>
      <c r="HFC556" s="577"/>
      <c r="HFE556" s="437"/>
      <c r="HFG556" s="577"/>
      <c r="HFI556" s="437"/>
      <c r="HFK556" s="577"/>
      <c r="HFM556" s="437"/>
      <c r="HFO556" s="577"/>
      <c r="HFQ556" s="437"/>
      <c r="HFS556" s="577"/>
      <c r="HFU556" s="437"/>
      <c r="HFW556" s="577"/>
      <c r="HFY556" s="437"/>
      <c r="HGA556" s="577"/>
      <c r="HGC556" s="437"/>
      <c r="HGE556" s="577"/>
      <c r="HGG556" s="437"/>
      <c r="HGI556" s="577"/>
      <c r="HGK556" s="437"/>
      <c r="HGM556" s="577"/>
      <c r="HGO556" s="437"/>
      <c r="HGQ556" s="577"/>
      <c r="HGS556" s="437"/>
      <c r="HGU556" s="577"/>
      <c r="HGW556" s="437"/>
      <c r="HGY556" s="577"/>
      <c r="HHA556" s="437"/>
      <c r="HHC556" s="577"/>
      <c r="HHE556" s="437"/>
      <c r="HHG556" s="577"/>
      <c r="HHI556" s="437"/>
      <c r="HHK556" s="577"/>
      <c r="HHM556" s="437"/>
      <c r="HHO556" s="577"/>
      <c r="HHQ556" s="437"/>
      <c r="HHS556" s="577"/>
      <c r="HHU556" s="437"/>
      <c r="HHW556" s="577"/>
      <c r="HHY556" s="437"/>
      <c r="HIA556" s="577"/>
      <c r="HIC556" s="437"/>
      <c r="HIE556" s="577"/>
      <c r="HIG556" s="437"/>
      <c r="HII556" s="577"/>
      <c r="HIK556" s="437"/>
      <c r="HIM556" s="577"/>
      <c r="HIO556" s="437"/>
      <c r="HIQ556" s="577"/>
      <c r="HIS556" s="437"/>
      <c r="HIU556" s="577"/>
      <c r="HIW556" s="437"/>
      <c r="HIY556" s="577"/>
      <c r="HJA556" s="437"/>
      <c r="HJC556" s="577"/>
      <c r="HJE556" s="437"/>
      <c r="HJG556" s="577"/>
      <c r="HJI556" s="437"/>
      <c r="HJK556" s="577"/>
      <c r="HJM556" s="437"/>
      <c r="HJO556" s="577"/>
      <c r="HJQ556" s="437"/>
      <c r="HJS556" s="577"/>
      <c r="HJU556" s="437"/>
      <c r="HJW556" s="577"/>
      <c r="HJY556" s="437"/>
      <c r="HKA556" s="577"/>
      <c r="HKC556" s="437"/>
      <c r="HKE556" s="577"/>
      <c r="HKG556" s="437"/>
      <c r="HKI556" s="577"/>
      <c r="HKK556" s="437"/>
      <c r="HKM556" s="577"/>
      <c r="HKO556" s="437"/>
      <c r="HKQ556" s="577"/>
      <c r="HKS556" s="437"/>
      <c r="HKU556" s="577"/>
      <c r="HKW556" s="437"/>
      <c r="HKY556" s="577"/>
      <c r="HLA556" s="437"/>
      <c r="HLC556" s="577"/>
      <c r="HLE556" s="437"/>
      <c r="HLG556" s="577"/>
      <c r="HLI556" s="437"/>
      <c r="HLK556" s="577"/>
      <c r="HLM556" s="437"/>
      <c r="HLO556" s="577"/>
      <c r="HLQ556" s="437"/>
      <c r="HLS556" s="577"/>
      <c r="HLU556" s="437"/>
      <c r="HLW556" s="577"/>
      <c r="HLY556" s="437"/>
      <c r="HMA556" s="577"/>
      <c r="HMC556" s="437"/>
      <c r="HME556" s="577"/>
      <c r="HMG556" s="437"/>
      <c r="HMI556" s="577"/>
      <c r="HMK556" s="437"/>
      <c r="HMM556" s="577"/>
      <c r="HMO556" s="437"/>
      <c r="HMQ556" s="577"/>
      <c r="HMS556" s="437"/>
      <c r="HMU556" s="577"/>
      <c r="HMW556" s="437"/>
      <c r="HMY556" s="577"/>
      <c r="HNA556" s="437"/>
      <c r="HNC556" s="577"/>
      <c r="HNE556" s="437"/>
      <c r="HNG556" s="577"/>
      <c r="HNI556" s="437"/>
      <c r="HNK556" s="577"/>
      <c r="HNM556" s="437"/>
      <c r="HNO556" s="577"/>
      <c r="HNQ556" s="437"/>
      <c r="HNS556" s="577"/>
      <c r="HNU556" s="437"/>
      <c r="HNW556" s="577"/>
      <c r="HNY556" s="437"/>
      <c r="HOA556" s="577"/>
      <c r="HOC556" s="437"/>
      <c r="HOE556" s="577"/>
      <c r="HOG556" s="437"/>
      <c r="HOI556" s="577"/>
      <c r="HOK556" s="437"/>
      <c r="HOM556" s="577"/>
      <c r="HOO556" s="437"/>
      <c r="HOQ556" s="577"/>
      <c r="HOS556" s="437"/>
      <c r="HOU556" s="577"/>
      <c r="HOW556" s="437"/>
      <c r="HOY556" s="577"/>
      <c r="HPA556" s="437"/>
      <c r="HPC556" s="577"/>
      <c r="HPE556" s="437"/>
      <c r="HPG556" s="577"/>
      <c r="HPI556" s="437"/>
      <c r="HPK556" s="577"/>
      <c r="HPM556" s="437"/>
      <c r="HPO556" s="577"/>
      <c r="HPQ556" s="437"/>
      <c r="HPS556" s="577"/>
      <c r="HPU556" s="437"/>
      <c r="HPW556" s="577"/>
      <c r="HPY556" s="437"/>
      <c r="HQA556" s="577"/>
      <c r="HQC556" s="437"/>
      <c r="HQE556" s="577"/>
      <c r="HQG556" s="437"/>
      <c r="HQI556" s="577"/>
      <c r="HQK556" s="437"/>
      <c r="HQM556" s="577"/>
      <c r="HQO556" s="437"/>
      <c r="HQQ556" s="577"/>
      <c r="HQS556" s="437"/>
      <c r="HQU556" s="577"/>
      <c r="HQW556" s="437"/>
      <c r="HQY556" s="577"/>
      <c r="HRA556" s="437"/>
      <c r="HRC556" s="577"/>
      <c r="HRE556" s="437"/>
      <c r="HRG556" s="577"/>
      <c r="HRI556" s="437"/>
      <c r="HRK556" s="577"/>
      <c r="HRM556" s="437"/>
      <c r="HRO556" s="577"/>
      <c r="HRQ556" s="437"/>
      <c r="HRS556" s="577"/>
      <c r="HRU556" s="437"/>
      <c r="HRW556" s="577"/>
      <c r="HRY556" s="437"/>
      <c r="HSA556" s="577"/>
      <c r="HSC556" s="437"/>
      <c r="HSE556" s="577"/>
      <c r="HSG556" s="437"/>
      <c r="HSI556" s="577"/>
      <c r="HSK556" s="437"/>
      <c r="HSM556" s="577"/>
      <c r="HSO556" s="437"/>
      <c r="HSQ556" s="577"/>
      <c r="HSS556" s="437"/>
      <c r="HSU556" s="577"/>
      <c r="HSW556" s="437"/>
      <c r="HSY556" s="577"/>
      <c r="HTA556" s="437"/>
      <c r="HTC556" s="577"/>
      <c r="HTE556" s="437"/>
      <c r="HTG556" s="577"/>
      <c r="HTI556" s="437"/>
      <c r="HTK556" s="577"/>
      <c r="HTM556" s="437"/>
      <c r="HTO556" s="577"/>
      <c r="HTQ556" s="437"/>
      <c r="HTS556" s="577"/>
      <c r="HTU556" s="437"/>
      <c r="HTW556" s="577"/>
      <c r="HTY556" s="437"/>
      <c r="HUA556" s="577"/>
      <c r="HUC556" s="437"/>
      <c r="HUE556" s="577"/>
      <c r="HUG556" s="437"/>
      <c r="HUI556" s="577"/>
      <c r="HUK556" s="437"/>
      <c r="HUM556" s="577"/>
      <c r="HUO556" s="437"/>
      <c r="HUQ556" s="577"/>
      <c r="HUS556" s="437"/>
      <c r="HUU556" s="577"/>
      <c r="HUW556" s="437"/>
      <c r="HUY556" s="577"/>
      <c r="HVA556" s="437"/>
      <c r="HVC556" s="577"/>
      <c r="HVE556" s="437"/>
      <c r="HVG556" s="577"/>
      <c r="HVI556" s="437"/>
      <c r="HVK556" s="577"/>
      <c r="HVM556" s="437"/>
      <c r="HVO556" s="577"/>
      <c r="HVQ556" s="437"/>
      <c r="HVS556" s="577"/>
      <c r="HVU556" s="437"/>
      <c r="HVW556" s="577"/>
      <c r="HVY556" s="437"/>
      <c r="HWA556" s="577"/>
      <c r="HWC556" s="437"/>
      <c r="HWE556" s="577"/>
      <c r="HWG556" s="437"/>
      <c r="HWI556" s="577"/>
      <c r="HWK556" s="437"/>
      <c r="HWM556" s="577"/>
      <c r="HWO556" s="437"/>
      <c r="HWQ556" s="577"/>
      <c r="HWS556" s="437"/>
      <c r="HWU556" s="577"/>
      <c r="HWW556" s="437"/>
      <c r="HWY556" s="577"/>
      <c r="HXA556" s="437"/>
      <c r="HXC556" s="577"/>
      <c r="HXE556" s="437"/>
      <c r="HXG556" s="577"/>
      <c r="HXI556" s="437"/>
      <c r="HXK556" s="577"/>
      <c r="HXM556" s="437"/>
      <c r="HXO556" s="577"/>
      <c r="HXQ556" s="437"/>
      <c r="HXS556" s="577"/>
      <c r="HXU556" s="437"/>
      <c r="HXW556" s="577"/>
      <c r="HXY556" s="437"/>
      <c r="HYA556" s="577"/>
      <c r="HYC556" s="437"/>
      <c r="HYE556" s="577"/>
      <c r="HYG556" s="437"/>
      <c r="HYI556" s="577"/>
      <c r="HYK556" s="437"/>
      <c r="HYM556" s="577"/>
      <c r="HYO556" s="437"/>
      <c r="HYQ556" s="577"/>
      <c r="HYS556" s="437"/>
      <c r="HYU556" s="577"/>
      <c r="HYW556" s="437"/>
      <c r="HYY556" s="577"/>
      <c r="HZA556" s="437"/>
      <c r="HZC556" s="577"/>
      <c r="HZE556" s="437"/>
      <c r="HZG556" s="577"/>
      <c r="HZI556" s="437"/>
      <c r="HZK556" s="577"/>
      <c r="HZM556" s="437"/>
      <c r="HZO556" s="577"/>
      <c r="HZQ556" s="437"/>
      <c r="HZS556" s="577"/>
      <c r="HZU556" s="437"/>
      <c r="HZW556" s="577"/>
      <c r="HZY556" s="437"/>
      <c r="IAA556" s="577"/>
      <c r="IAC556" s="437"/>
      <c r="IAE556" s="577"/>
      <c r="IAG556" s="437"/>
      <c r="IAI556" s="577"/>
      <c r="IAK556" s="437"/>
      <c r="IAM556" s="577"/>
      <c r="IAO556" s="437"/>
      <c r="IAQ556" s="577"/>
      <c r="IAS556" s="437"/>
      <c r="IAU556" s="577"/>
      <c r="IAW556" s="437"/>
      <c r="IAY556" s="577"/>
      <c r="IBA556" s="437"/>
      <c r="IBC556" s="577"/>
      <c r="IBE556" s="437"/>
      <c r="IBG556" s="577"/>
      <c r="IBI556" s="437"/>
      <c r="IBK556" s="577"/>
      <c r="IBM556" s="437"/>
      <c r="IBO556" s="577"/>
      <c r="IBQ556" s="437"/>
      <c r="IBS556" s="577"/>
      <c r="IBU556" s="437"/>
      <c r="IBW556" s="577"/>
      <c r="IBY556" s="437"/>
      <c r="ICA556" s="577"/>
      <c r="ICC556" s="437"/>
      <c r="ICE556" s="577"/>
      <c r="ICG556" s="437"/>
      <c r="ICI556" s="577"/>
      <c r="ICK556" s="437"/>
      <c r="ICM556" s="577"/>
      <c r="ICO556" s="437"/>
      <c r="ICQ556" s="577"/>
      <c r="ICS556" s="437"/>
      <c r="ICU556" s="577"/>
      <c r="ICW556" s="437"/>
      <c r="ICY556" s="577"/>
      <c r="IDA556" s="437"/>
      <c r="IDC556" s="577"/>
      <c r="IDE556" s="437"/>
      <c r="IDG556" s="577"/>
      <c r="IDI556" s="437"/>
      <c r="IDK556" s="577"/>
      <c r="IDM556" s="437"/>
      <c r="IDO556" s="577"/>
      <c r="IDQ556" s="437"/>
      <c r="IDS556" s="577"/>
      <c r="IDU556" s="437"/>
      <c r="IDW556" s="577"/>
      <c r="IDY556" s="437"/>
      <c r="IEA556" s="577"/>
      <c r="IEC556" s="437"/>
      <c r="IEE556" s="577"/>
      <c r="IEG556" s="437"/>
      <c r="IEI556" s="577"/>
      <c r="IEK556" s="437"/>
      <c r="IEM556" s="577"/>
      <c r="IEO556" s="437"/>
      <c r="IEQ556" s="577"/>
      <c r="IES556" s="437"/>
      <c r="IEU556" s="577"/>
      <c r="IEW556" s="437"/>
      <c r="IEY556" s="577"/>
      <c r="IFA556" s="437"/>
      <c r="IFC556" s="577"/>
      <c r="IFE556" s="437"/>
      <c r="IFG556" s="577"/>
      <c r="IFI556" s="437"/>
      <c r="IFK556" s="577"/>
      <c r="IFM556" s="437"/>
      <c r="IFO556" s="577"/>
      <c r="IFQ556" s="437"/>
      <c r="IFS556" s="577"/>
      <c r="IFU556" s="437"/>
      <c r="IFW556" s="577"/>
      <c r="IFY556" s="437"/>
      <c r="IGA556" s="577"/>
      <c r="IGC556" s="437"/>
      <c r="IGE556" s="577"/>
      <c r="IGG556" s="437"/>
      <c r="IGI556" s="577"/>
      <c r="IGK556" s="437"/>
      <c r="IGM556" s="577"/>
      <c r="IGO556" s="437"/>
      <c r="IGQ556" s="577"/>
      <c r="IGS556" s="437"/>
      <c r="IGU556" s="577"/>
      <c r="IGW556" s="437"/>
      <c r="IGY556" s="577"/>
      <c r="IHA556" s="437"/>
      <c r="IHC556" s="577"/>
      <c r="IHE556" s="437"/>
      <c r="IHG556" s="577"/>
      <c r="IHI556" s="437"/>
      <c r="IHK556" s="577"/>
      <c r="IHM556" s="437"/>
      <c r="IHO556" s="577"/>
      <c r="IHQ556" s="437"/>
      <c r="IHS556" s="577"/>
      <c r="IHU556" s="437"/>
      <c r="IHW556" s="577"/>
      <c r="IHY556" s="437"/>
      <c r="IIA556" s="577"/>
      <c r="IIC556" s="437"/>
      <c r="IIE556" s="577"/>
      <c r="IIG556" s="437"/>
      <c r="III556" s="577"/>
      <c r="IIK556" s="437"/>
      <c r="IIM556" s="577"/>
      <c r="IIO556" s="437"/>
      <c r="IIQ556" s="577"/>
      <c r="IIS556" s="437"/>
      <c r="IIU556" s="577"/>
      <c r="IIW556" s="437"/>
      <c r="IIY556" s="577"/>
      <c r="IJA556" s="437"/>
      <c r="IJC556" s="577"/>
      <c r="IJE556" s="437"/>
      <c r="IJG556" s="577"/>
      <c r="IJI556" s="437"/>
      <c r="IJK556" s="577"/>
      <c r="IJM556" s="437"/>
      <c r="IJO556" s="577"/>
      <c r="IJQ556" s="437"/>
      <c r="IJS556" s="577"/>
      <c r="IJU556" s="437"/>
      <c r="IJW556" s="577"/>
      <c r="IJY556" s="437"/>
      <c r="IKA556" s="577"/>
      <c r="IKC556" s="437"/>
      <c r="IKE556" s="577"/>
      <c r="IKG556" s="437"/>
      <c r="IKI556" s="577"/>
      <c r="IKK556" s="437"/>
      <c r="IKM556" s="577"/>
      <c r="IKO556" s="437"/>
      <c r="IKQ556" s="577"/>
      <c r="IKS556" s="437"/>
      <c r="IKU556" s="577"/>
      <c r="IKW556" s="437"/>
      <c r="IKY556" s="577"/>
      <c r="ILA556" s="437"/>
      <c r="ILC556" s="577"/>
      <c r="ILE556" s="437"/>
      <c r="ILG556" s="577"/>
      <c r="ILI556" s="437"/>
      <c r="ILK556" s="577"/>
      <c r="ILM556" s="437"/>
      <c r="ILO556" s="577"/>
      <c r="ILQ556" s="437"/>
      <c r="ILS556" s="577"/>
      <c r="ILU556" s="437"/>
      <c r="ILW556" s="577"/>
      <c r="ILY556" s="437"/>
      <c r="IMA556" s="577"/>
      <c r="IMC556" s="437"/>
      <c r="IME556" s="577"/>
      <c r="IMG556" s="437"/>
      <c r="IMI556" s="577"/>
      <c r="IMK556" s="437"/>
      <c r="IMM556" s="577"/>
      <c r="IMO556" s="437"/>
      <c r="IMQ556" s="577"/>
      <c r="IMS556" s="437"/>
      <c r="IMU556" s="577"/>
      <c r="IMW556" s="437"/>
      <c r="IMY556" s="577"/>
      <c r="INA556" s="437"/>
      <c r="INC556" s="577"/>
      <c r="INE556" s="437"/>
      <c r="ING556" s="577"/>
      <c r="INI556" s="437"/>
      <c r="INK556" s="577"/>
      <c r="INM556" s="437"/>
      <c r="INO556" s="577"/>
      <c r="INQ556" s="437"/>
      <c r="INS556" s="577"/>
      <c r="INU556" s="437"/>
      <c r="INW556" s="577"/>
      <c r="INY556" s="437"/>
      <c r="IOA556" s="577"/>
      <c r="IOC556" s="437"/>
      <c r="IOE556" s="577"/>
      <c r="IOG556" s="437"/>
      <c r="IOI556" s="577"/>
      <c r="IOK556" s="437"/>
      <c r="IOM556" s="577"/>
      <c r="IOO556" s="437"/>
      <c r="IOQ556" s="577"/>
      <c r="IOS556" s="437"/>
      <c r="IOU556" s="577"/>
      <c r="IOW556" s="437"/>
      <c r="IOY556" s="577"/>
      <c r="IPA556" s="437"/>
      <c r="IPC556" s="577"/>
      <c r="IPE556" s="437"/>
      <c r="IPG556" s="577"/>
      <c r="IPI556" s="437"/>
      <c r="IPK556" s="577"/>
      <c r="IPM556" s="437"/>
      <c r="IPO556" s="577"/>
      <c r="IPQ556" s="437"/>
      <c r="IPS556" s="577"/>
      <c r="IPU556" s="437"/>
      <c r="IPW556" s="577"/>
      <c r="IPY556" s="437"/>
      <c r="IQA556" s="577"/>
      <c r="IQC556" s="437"/>
      <c r="IQE556" s="577"/>
      <c r="IQG556" s="437"/>
      <c r="IQI556" s="577"/>
      <c r="IQK556" s="437"/>
      <c r="IQM556" s="577"/>
      <c r="IQO556" s="437"/>
      <c r="IQQ556" s="577"/>
      <c r="IQS556" s="437"/>
      <c r="IQU556" s="577"/>
      <c r="IQW556" s="437"/>
      <c r="IQY556" s="577"/>
      <c r="IRA556" s="437"/>
      <c r="IRC556" s="577"/>
      <c r="IRE556" s="437"/>
      <c r="IRG556" s="577"/>
      <c r="IRI556" s="437"/>
      <c r="IRK556" s="577"/>
      <c r="IRM556" s="437"/>
      <c r="IRO556" s="577"/>
      <c r="IRQ556" s="437"/>
      <c r="IRS556" s="577"/>
      <c r="IRU556" s="437"/>
      <c r="IRW556" s="577"/>
      <c r="IRY556" s="437"/>
      <c r="ISA556" s="577"/>
      <c r="ISC556" s="437"/>
      <c r="ISE556" s="577"/>
      <c r="ISG556" s="437"/>
      <c r="ISI556" s="577"/>
      <c r="ISK556" s="437"/>
      <c r="ISM556" s="577"/>
      <c r="ISO556" s="437"/>
      <c r="ISQ556" s="577"/>
      <c r="ISS556" s="437"/>
      <c r="ISU556" s="577"/>
      <c r="ISW556" s="437"/>
      <c r="ISY556" s="577"/>
      <c r="ITA556" s="437"/>
      <c r="ITC556" s="577"/>
      <c r="ITE556" s="437"/>
      <c r="ITG556" s="577"/>
      <c r="ITI556" s="437"/>
      <c r="ITK556" s="577"/>
      <c r="ITM556" s="437"/>
      <c r="ITO556" s="577"/>
      <c r="ITQ556" s="437"/>
      <c r="ITS556" s="577"/>
      <c r="ITU556" s="437"/>
      <c r="ITW556" s="577"/>
      <c r="ITY556" s="437"/>
      <c r="IUA556" s="577"/>
      <c r="IUC556" s="437"/>
      <c r="IUE556" s="577"/>
      <c r="IUG556" s="437"/>
      <c r="IUI556" s="577"/>
      <c r="IUK556" s="437"/>
      <c r="IUM556" s="577"/>
      <c r="IUO556" s="437"/>
      <c r="IUQ556" s="577"/>
      <c r="IUS556" s="437"/>
      <c r="IUU556" s="577"/>
      <c r="IUW556" s="437"/>
      <c r="IUY556" s="577"/>
      <c r="IVA556" s="437"/>
      <c r="IVC556" s="577"/>
      <c r="IVE556" s="437"/>
      <c r="IVG556" s="577"/>
      <c r="IVI556" s="437"/>
      <c r="IVK556" s="577"/>
      <c r="IVM556" s="437"/>
      <c r="IVO556" s="577"/>
      <c r="IVQ556" s="437"/>
      <c r="IVS556" s="577"/>
      <c r="IVU556" s="437"/>
      <c r="IVW556" s="577"/>
      <c r="IVY556" s="437"/>
      <c r="IWA556" s="577"/>
      <c r="IWC556" s="437"/>
      <c r="IWE556" s="577"/>
      <c r="IWG556" s="437"/>
      <c r="IWI556" s="577"/>
      <c r="IWK556" s="437"/>
      <c r="IWM556" s="577"/>
      <c r="IWO556" s="437"/>
      <c r="IWQ556" s="577"/>
      <c r="IWS556" s="437"/>
      <c r="IWU556" s="577"/>
      <c r="IWW556" s="437"/>
      <c r="IWY556" s="577"/>
      <c r="IXA556" s="437"/>
      <c r="IXC556" s="577"/>
      <c r="IXE556" s="437"/>
      <c r="IXG556" s="577"/>
      <c r="IXI556" s="437"/>
      <c r="IXK556" s="577"/>
      <c r="IXM556" s="437"/>
      <c r="IXO556" s="577"/>
      <c r="IXQ556" s="437"/>
      <c r="IXS556" s="577"/>
      <c r="IXU556" s="437"/>
      <c r="IXW556" s="577"/>
      <c r="IXY556" s="437"/>
      <c r="IYA556" s="577"/>
      <c r="IYC556" s="437"/>
      <c r="IYE556" s="577"/>
      <c r="IYG556" s="437"/>
      <c r="IYI556" s="577"/>
      <c r="IYK556" s="437"/>
      <c r="IYM556" s="577"/>
      <c r="IYO556" s="437"/>
      <c r="IYQ556" s="577"/>
      <c r="IYS556" s="437"/>
      <c r="IYU556" s="577"/>
      <c r="IYW556" s="437"/>
      <c r="IYY556" s="577"/>
      <c r="IZA556" s="437"/>
      <c r="IZC556" s="577"/>
      <c r="IZE556" s="437"/>
      <c r="IZG556" s="577"/>
      <c r="IZI556" s="437"/>
      <c r="IZK556" s="577"/>
      <c r="IZM556" s="437"/>
      <c r="IZO556" s="577"/>
      <c r="IZQ556" s="437"/>
      <c r="IZS556" s="577"/>
      <c r="IZU556" s="437"/>
      <c r="IZW556" s="577"/>
      <c r="IZY556" s="437"/>
      <c r="JAA556" s="577"/>
      <c r="JAC556" s="437"/>
      <c r="JAE556" s="577"/>
      <c r="JAG556" s="437"/>
      <c r="JAI556" s="577"/>
      <c r="JAK556" s="437"/>
      <c r="JAM556" s="577"/>
      <c r="JAO556" s="437"/>
      <c r="JAQ556" s="577"/>
      <c r="JAS556" s="437"/>
      <c r="JAU556" s="577"/>
      <c r="JAW556" s="437"/>
      <c r="JAY556" s="577"/>
      <c r="JBA556" s="437"/>
      <c r="JBC556" s="577"/>
      <c r="JBE556" s="437"/>
      <c r="JBG556" s="577"/>
      <c r="JBI556" s="437"/>
      <c r="JBK556" s="577"/>
      <c r="JBM556" s="437"/>
      <c r="JBO556" s="577"/>
      <c r="JBQ556" s="437"/>
      <c r="JBS556" s="577"/>
      <c r="JBU556" s="437"/>
      <c r="JBW556" s="577"/>
      <c r="JBY556" s="437"/>
      <c r="JCA556" s="577"/>
      <c r="JCC556" s="437"/>
      <c r="JCE556" s="577"/>
      <c r="JCG556" s="437"/>
      <c r="JCI556" s="577"/>
      <c r="JCK556" s="437"/>
      <c r="JCM556" s="577"/>
      <c r="JCO556" s="437"/>
      <c r="JCQ556" s="577"/>
      <c r="JCS556" s="437"/>
      <c r="JCU556" s="577"/>
      <c r="JCW556" s="437"/>
      <c r="JCY556" s="577"/>
      <c r="JDA556" s="437"/>
      <c r="JDC556" s="577"/>
      <c r="JDE556" s="437"/>
      <c r="JDG556" s="577"/>
      <c r="JDI556" s="437"/>
      <c r="JDK556" s="577"/>
      <c r="JDM556" s="437"/>
      <c r="JDO556" s="577"/>
      <c r="JDQ556" s="437"/>
      <c r="JDS556" s="577"/>
      <c r="JDU556" s="437"/>
      <c r="JDW556" s="577"/>
      <c r="JDY556" s="437"/>
      <c r="JEA556" s="577"/>
      <c r="JEC556" s="437"/>
      <c r="JEE556" s="577"/>
      <c r="JEG556" s="437"/>
      <c r="JEI556" s="577"/>
      <c r="JEK556" s="437"/>
      <c r="JEM556" s="577"/>
      <c r="JEO556" s="437"/>
      <c r="JEQ556" s="577"/>
      <c r="JES556" s="437"/>
      <c r="JEU556" s="577"/>
      <c r="JEW556" s="437"/>
      <c r="JEY556" s="577"/>
      <c r="JFA556" s="437"/>
      <c r="JFC556" s="577"/>
      <c r="JFE556" s="437"/>
      <c r="JFG556" s="577"/>
      <c r="JFI556" s="437"/>
      <c r="JFK556" s="577"/>
      <c r="JFM556" s="437"/>
      <c r="JFO556" s="577"/>
      <c r="JFQ556" s="437"/>
      <c r="JFS556" s="577"/>
      <c r="JFU556" s="437"/>
      <c r="JFW556" s="577"/>
      <c r="JFY556" s="437"/>
      <c r="JGA556" s="577"/>
      <c r="JGC556" s="437"/>
      <c r="JGE556" s="577"/>
      <c r="JGG556" s="437"/>
      <c r="JGI556" s="577"/>
      <c r="JGK556" s="437"/>
      <c r="JGM556" s="577"/>
      <c r="JGO556" s="437"/>
      <c r="JGQ556" s="577"/>
      <c r="JGS556" s="437"/>
      <c r="JGU556" s="577"/>
      <c r="JGW556" s="437"/>
      <c r="JGY556" s="577"/>
      <c r="JHA556" s="437"/>
      <c r="JHC556" s="577"/>
      <c r="JHE556" s="437"/>
      <c r="JHG556" s="577"/>
      <c r="JHI556" s="437"/>
      <c r="JHK556" s="577"/>
      <c r="JHM556" s="437"/>
      <c r="JHO556" s="577"/>
      <c r="JHQ556" s="437"/>
      <c r="JHS556" s="577"/>
      <c r="JHU556" s="437"/>
      <c r="JHW556" s="577"/>
      <c r="JHY556" s="437"/>
      <c r="JIA556" s="577"/>
      <c r="JIC556" s="437"/>
      <c r="JIE556" s="577"/>
      <c r="JIG556" s="437"/>
      <c r="JII556" s="577"/>
      <c r="JIK556" s="437"/>
      <c r="JIM556" s="577"/>
      <c r="JIO556" s="437"/>
      <c r="JIQ556" s="577"/>
      <c r="JIS556" s="437"/>
      <c r="JIU556" s="577"/>
      <c r="JIW556" s="437"/>
      <c r="JIY556" s="577"/>
      <c r="JJA556" s="437"/>
      <c r="JJC556" s="577"/>
      <c r="JJE556" s="437"/>
      <c r="JJG556" s="577"/>
      <c r="JJI556" s="437"/>
      <c r="JJK556" s="577"/>
      <c r="JJM556" s="437"/>
      <c r="JJO556" s="577"/>
      <c r="JJQ556" s="437"/>
      <c r="JJS556" s="577"/>
      <c r="JJU556" s="437"/>
      <c r="JJW556" s="577"/>
      <c r="JJY556" s="437"/>
      <c r="JKA556" s="577"/>
      <c r="JKC556" s="437"/>
      <c r="JKE556" s="577"/>
      <c r="JKG556" s="437"/>
      <c r="JKI556" s="577"/>
      <c r="JKK556" s="437"/>
      <c r="JKM556" s="577"/>
      <c r="JKO556" s="437"/>
      <c r="JKQ556" s="577"/>
      <c r="JKS556" s="437"/>
      <c r="JKU556" s="577"/>
      <c r="JKW556" s="437"/>
      <c r="JKY556" s="577"/>
      <c r="JLA556" s="437"/>
      <c r="JLC556" s="577"/>
      <c r="JLE556" s="437"/>
      <c r="JLG556" s="577"/>
      <c r="JLI556" s="437"/>
      <c r="JLK556" s="577"/>
      <c r="JLM556" s="437"/>
      <c r="JLO556" s="577"/>
      <c r="JLQ556" s="437"/>
      <c r="JLS556" s="577"/>
      <c r="JLU556" s="437"/>
      <c r="JLW556" s="577"/>
      <c r="JLY556" s="437"/>
      <c r="JMA556" s="577"/>
      <c r="JMC556" s="437"/>
      <c r="JME556" s="577"/>
      <c r="JMG556" s="437"/>
      <c r="JMI556" s="577"/>
      <c r="JMK556" s="437"/>
      <c r="JMM556" s="577"/>
      <c r="JMO556" s="437"/>
      <c r="JMQ556" s="577"/>
      <c r="JMS556" s="437"/>
      <c r="JMU556" s="577"/>
      <c r="JMW556" s="437"/>
      <c r="JMY556" s="577"/>
      <c r="JNA556" s="437"/>
      <c r="JNC556" s="577"/>
      <c r="JNE556" s="437"/>
      <c r="JNG556" s="577"/>
      <c r="JNI556" s="437"/>
      <c r="JNK556" s="577"/>
      <c r="JNM556" s="437"/>
      <c r="JNO556" s="577"/>
      <c r="JNQ556" s="437"/>
      <c r="JNS556" s="577"/>
      <c r="JNU556" s="437"/>
      <c r="JNW556" s="577"/>
      <c r="JNY556" s="437"/>
      <c r="JOA556" s="577"/>
      <c r="JOC556" s="437"/>
      <c r="JOE556" s="577"/>
      <c r="JOG556" s="437"/>
      <c r="JOI556" s="577"/>
      <c r="JOK556" s="437"/>
      <c r="JOM556" s="577"/>
      <c r="JOO556" s="437"/>
      <c r="JOQ556" s="577"/>
      <c r="JOS556" s="437"/>
      <c r="JOU556" s="577"/>
      <c r="JOW556" s="437"/>
      <c r="JOY556" s="577"/>
      <c r="JPA556" s="437"/>
      <c r="JPC556" s="577"/>
      <c r="JPE556" s="437"/>
      <c r="JPG556" s="577"/>
      <c r="JPI556" s="437"/>
      <c r="JPK556" s="577"/>
      <c r="JPM556" s="437"/>
      <c r="JPO556" s="577"/>
      <c r="JPQ556" s="437"/>
      <c r="JPS556" s="577"/>
      <c r="JPU556" s="437"/>
      <c r="JPW556" s="577"/>
      <c r="JPY556" s="437"/>
      <c r="JQA556" s="577"/>
      <c r="JQC556" s="437"/>
      <c r="JQE556" s="577"/>
      <c r="JQG556" s="437"/>
      <c r="JQI556" s="577"/>
      <c r="JQK556" s="437"/>
      <c r="JQM556" s="577"/>
      <c r="JQO556" s="437"/>
      <c r="JQQ556" s="577"/>
      <c r="JQS556" s="437"/>
      <c r="JQU556" s="577"/>
      <c r="JQW556" s="437"/>
      <c r="JQY556" s="577"/>
      <c r="JRA556" s="437"/>
      <c r="JRC556" s="577"/>
      <c r="JRE556" s="437"/>
      <c r="JRG556" s="577"/>
      <c r="JRI556" s="437"/>
      <c r="JRK556" s="577"/>
      <c r="JRM556" s="437"/>
      <c r="JRO556" s="577"/>
      <c r="JRQ556" s="437"/>
      <c r="JRS556" s="577"/>
      <c r="JRU556" s="437"/>
      <c r="JRW556" s="577"/>
      <c r="JRY556" s="437"/>
      <c r="JSA556" s="577"/>
      <c r="JSC556" s="437"/>
      <c r="JSE556" s="577"/>
      <c r="JSG556" s="437"/>
      <c r="JSI556" s="577"/>
      <c r="JSK556" s="437"/>
      <c r="JSM556" s="577"/>
      <c r="JSO556" s="437"/>
      <c r="JSQ556" s="577"/>
      <c r="JSS556" s="437"/>
      <c r="JSU556" s="577"/>
      <c r="JSW556" s="437"/>
      <c r="JSY556" s="577"/>
      <c r="JTA556" s="437"/>
      <c r="JTC556" s="577"/>
      <c r="JTE556" s="437"/>
      <c r="JTG556" s="577"/>
      <c r="JTI556" s="437"/>
      <c r="JTK556" s="577"/>
      <c r="JTM556" s="437"/>
      <c r="JTO556" s="577"/>
      <c r="JTQ556" s="437"/>
      <c r="JTS556" s="577"/>
      <c r="JTU556" s="437"/>
      <c r="JTW556" s="577"/>
      <c r="JTY556" s="437"/>
      <c r="JUA556" s="577"/>
      <c r="JUC556" s="437"/>
      <c r="JUE556" s="577"/>
      <c r="JUG556" s="437"/>
      <c r="JUI556" s="577"/>
      <c r="JUK556" s="437"/>
      <c r="JUM556" s="577"/>
      <c r="JUO556" s="437"/>
      <c r="JUQ556" s="577"/>
      <c r="JUS556" s="437"/>
      <c r="JUU556" s="577"/>
      <c r="JUW556" s="437"/>
      <c r="JUY556" s="577"/>
      <c r="JVA556" s="437"/>
      <c r="JVC556" s="577"/>
      <c r="JVE556" s="437"/>
      <c r="JVG556" s="577"/>
      <c r="JVI556" s="437"/>
      <c r="JVK556" s="577"/>
      <c r="JVM556" s="437"/>
      <c r="JVO556" s="577"/>
      <c r="JVQ556" s="437"/>
      <c r="JVS556" s="577"/>
      <c r="JVU556" s="437"/>
      <c r="JVW556" s="577"/>
      <c r="JVY556" s="437"/>
      <c r="JWA556" s="577"/>
      <c r="JWC556" s="437"/>
      <c r="JWE556" s="577"/>
      <c r="JWG556" s="437"/>
      <c r="JWI556" s="577"/>
      <c r="JWK556" s="437"/>
      <c r="JWM556" s="577"/>
      <c r="JWO556" s="437"/>
      <c r="JWQ556" s="577"/>
      <c r="JWS556" s="437"/>
      <c r="JWU556" s="577"/>
      <c r="JWW556" s="437"/>
      <c r="JWY556" s="577"/>
      <c r="JXA556" s="437"/>
      <c r="JXC556" s="577"/>
      <c r="JXE556" s="437"/>
      <c r="JXG556" s="577"/>
      <c r="JXI556" s="437"/>
      <c r="JXK556" s="577"/>
      <c r="JXM556" s="437"/>
      <c r="JXO556" s="577"/>
      <c r="JXQ556" s="437"/>
      <c r="JXS556" s="577"/>
      <c r="JXU556" s="437"/>
      <c r="JXW556" s="577"/>
      <c r="JXY556" s="437"/>
      <c r="JYA556" s="577"/>
      <c r="JYC556" s="437"/>
      <c r="JYE556" s="577"/>
      <c r="JYG556" s="437"/>
      <c r="JYI556" s="577"/>
      <c r="JYK556" s="437"/>
      <c r="JYM556" s="577"/>
      <c r="JYO556" s="437"/>
      <c r="JYQ556" s="577"/>
      <c r="JYS556" s="437"/>
      <c r="JYU556" s="577"/>
      <c r="JYW556" s="437"/>
      <c r="JYY556" s="577"/>
      <c r="JZA556" s="437"/>
      <c r="JZC556" s="577"/>
      <c r="JZE556" s="437"/>
      <c r="JZG556" s="577"/>
      <c r="JZI556" s="437"/>
      <c r="JZK556" s="577"/>
      <c r="JZM556" s="437"/>
      <c r="JZO556" s="577"/>
      <c r="JZQ556" s="437"/>
      <c r="JZS556" s="577"/>
      <c r="JZU556" s="437"/>
      <c r="JZW556" s="577"/>
      <c r="JZY556" s="437"/>
      <c r="KAA556" s="577"/>
      <c r="KAC556" s="437"/>
      <c r="KAE556" s="577"/>
      <c r="KAG556" s="437"/>
      <c r="KAI556" s="577"/>
      <c r="KAK556" s="437"/>
      <c r="KAM556" s="577"/>
      <c r="KAO556" s="437"/>
      <c r="KAQ556" s="577"/>
      <c r="KAS556" s="437"/>
      <c r="KAU556" s="577"/>
      <c r="KAW556" s="437"/>
      <c r="KAY556" s="577"/>
      <c r="KBA556" s="437"/>
      <c r="KBC556" s="577"/>
      <c r="KBE556" s="437"/>
      <c r="KBG556" s="577"/>
      <c r="KBI556" s="437"/>
      <c r="KBK556" s="577"/>
      <c r="KBM556" s="437"/>
      <c r="KBO556" s="577"/>
      <c r="KBQ556" s="437"/>
      <c r="KBS556" s="577"/>
      <c r="KBU556" s="437"/>
      <c r="KBW556" s="577"/>
      <c r="KBY556" s="437"/>
      <c r="KCA556" s="577"/>
      <c r="KCC556" s="437"/>
      <c r="KCE556" s="577"/>
      <c r="KCG556" s="437"/>
      <c r="KCI556" s="577"/>
      <c r="KCK556" s="437"/>
      <c r="KCM556" s="577"/>
      <c r="KCO556" s="437"/>
      <c r="KCQ556" s="577"/>
      <c r="KCS556" s="437"/>
      <c r="KCU556" s="577"/>
      <c r="KCW556" s="437"/>
      <c r="KCY556" s="577"/>
      <c r="KDA556" s="437"/>
      <c r="KDC556" s="577"/>
      <c r="KDE556" s="437"/>
      <c r="KDG556" s="577"/>
      <c r="KDI556" s="437"/>
      <c r="KDK556" s="577"/>
      <c r="KDM556" s="437"/>
      <c r="KDO556" s="577"/>
      <c r="KDQ556" s="437"/>
      <c r="KDS556" s="577"/>
      <c r="KDU556" s="437"/>
      <c r="KDW556" s="577"/>
      <c r="KDY556" s="437"/>
      <c r="KEA556" s="577"/>
      <c r="KEC556" s="437"/>
      <c r="KEE556" s="577"/>
      <c r="KEG556" s="437"/>
      <c r="KEI556" s="577"/>
      <c r="KEK556" s="437"/>
      <c r="KEM556" s="577"/>
      <c r="KEO556" s="437"/>
      <c r="KEQ556" s="577"/>
      <c r="KES556" s="437"/>
      <c r="KEU556" s="577"/>
      <c r="KEW556" s="437"/>
      <c r="KEY556" s="577"/>
      <c r="KFA556" s="437"/>
      <c r="KFC556" s="577"/>
      <c r="KFE556" s="437"/>
      <c r="KFG556" s="577"/>
      <c r="KFI556" s="437"/>
      <c r="KFK556" s="577"/>
      <c r="KFM556" s="437"/>
      <c r="KFO556" s="577"/>
      <c r="KFQ556" s="437"/>
      <c r="KFS556" s="577"/>
      <c r="KFU556" s="437"/>
      <c r="KFW556" s="577"/>
      <c r="KFY556" s="437"/>
      <c r="KGA556" s="577"/>
      <c r="KGC556" s="437"/>
      <c r="KGE556" s="577"/>
      <c r="KGG556" s="437"/>
      <c r="KGI556" s="577"/>
      <c r="KGK556" s="437"/>
      <c r="KGM556" s="577"/>
      <c r="KGO556" s="437"/>
      <c r="KGQ556" s="577"/>
      <c r="KGS556" s="437"/>
      <c r="KGU556" s="577"/>
      <c r="KGW556" s="437"/>
      <c r="KGY556" s="577"/>
      <c r="KHA556" s="437"/>
      <c r="KHC556" s="577"/>
      <c r="KHE556" s="437"/>
      <c r="KHG556" s="577"/>
      <c r="KHI556" s="437"/>
      <c r="KHK556" s="577"/>
      <c r="KHM556" s="437"/>
      <c r="KHO556" s="577"/>
      <c r="KHQ556" s="437"/>
      <c r="KHS556" s="577"/>
      <c r="KHU556" s="437"/>
      <c r="KHW556" s="577"/>
      <c r="KHY556" s="437"/>
      <c r="KIA556" s="577"/>
      <c r="KIC556" s="437"/>
      <c r="KIE556" s="577"/>
      <c r="KIG556" s="437"/>
      <c r="KII556" s="577"/>
      <c r="KIK556" s="437"/>
      <c r="KIM556" s="577"/>
      <c r="KIO556" s="437"/>
      <c r="KIQ556" s="577"/>
      <c r="KIS556" s="437"/>
      <c r="KIU556" s="577"/>
      <c r="KIW556" s="437"/>
      <c r="KIY556" s="577"/>
      <c r="KJA556" s="437"/>
      <c r="KJC556" s="577"/>
      <c r="KJE556" s="437"/>
      <c r="KJG556" s="577"/>
      <c r="KJI556" s="437"/>
      <c r="KJK556" s="577"/>
      <c r="KJM556" s="437"/>
      <c r="KJO556" s="577"/>
      <c r="KJQ556" s="437"/>
      <c r="KJS556" s="577"/>
      <c r="KJU556" s="437"/>
      <c r="KJW556" s="577"/>
      <c r="KJY556" s="437"/>
      <c r="KKA556" s="577"/>
      <c r="KKC556" s="437"/>
      <c r="KKE556" s="577"/>
      <c r="KKG556" s="437"/>
      <c r="KKI556" s="577"/>
      <c r="KKK556" s="437"/>
      <c r="KKM556" s="577"/>
      <c r="KKO556" s="437"/>
      <c r="KKQ556" s="577"/>
      <c r="KKS556" s="437"/>
      <c r="KKU556" s="577"/>
      <c r="KKW556" s="437"/>
      <c r="KKY556" s="577"/>
      <c r="KLA556" s="437"/>
      <c r="KLC556" s="577"/>
      <c r="KLE556" s="437"/>
      <c r="KLG556" s="577"/>
      <c r="KLI556" s="437"/>
      <c r="KLK556" s="577"/>
      <c r="KLM556" s="437"/>
      <c r="KLO556" s="577"/>
      <c r="KLQ556" s="437"/>
      <c r="KLS556" s="577"/>
      <c r="KLU556" s="437"/>
      <c r="KLW556" s="577"/>
      <c r="KLY556" s="437"/>
      <c r="KMA556" s="577"/>
      <c r="KMC556" s="437"/>
      <c r="KME556" s="577"/>
      <c r="KMG556" s="437"/>
      <c r="KMI556" s="577"/>
      <c r="KMK556" s="437"/>
      <c r="KMM556" s="577"/>
      <c r="KMO556" s="437"/>
      <c r="KMQ556" s="577"/>
      <c r="KMS556" s="437"/>
      <c r="KMU556" s="577"/>
      <c r="KMW556" s="437"/>
      <c r="KMY556" s="577"/>
      <c r="KNA556" s="437"/>
      <c r="KNC556" s="577"/>
      <c r="KNE556" s="437"/>
      <c r="KNG556" s="577"/>
      <c r="KNI556" s="437"/>
      <c r="KNK556" s="577"/>
      <c r="KNM556" s="437"/>
      <c r="KNO556" s="577"/>
      <c r="KNQ556" s="437"/>
      <c r="KNS556" s="577"/>
      <c r="KNU556" s="437"/>
      <c r="KNW556" s="577"/>
      <c r="KNY556" s="437"/>
      <c r="KOA556" s="577"/>
      <c r="KOC556" s="437"/>
      <c r="KOE556" s="577"/>
      <c r="KOG556" s="437"/>
      <c r="KOI556" s="577"/>
      <c r="KOK556" s="437"/>
      <c r="KOM556" s="577"/>
      <c r="KOO556" s="437"/>
      <c r="KOQ556" s="577"/>
      <c r="KOS556" s="437"/>
      <c r="KOU556" s="577"/>
      <c r="KOW556" s="437"/>
      <c r="KOY556" s="577"/>
      <c r="KPA556" s="437"/>
      <c r="KPC556" s="577"/>
      <c r="KPE556" s="437"/>
      <c r="KPG556" s="577"/>
      <c r="KPI556" s="437"/>
      <c r="KPK556" s="577"/>
      <c r="KPM556" s="437"/>
      <c r="KPO556" s="577"/>
      <c r="KPQ556" s="437"/>
      <c r="KPS556" s="577"/>
      <c r="KPU556" s="437"/>
      <c r="KPW556" s="577"/>
      <c r="KPY556" s="437"/>
      <c r="KQA556" s="577"/>
      <c r="KQC556" s="437"/>
      <c r="KQE556" s="577"/>
      <c r="KQG556" s="437"/>
      <c r="KQI556" s="577"/>
      <c r="KQK556" s="437"/>
      <c r="KQM556" s="577"/>
      <c r="KQO556" s="437"/>
      <c r="KQQ556" s="577"/>
      <c r="KQS556" s="437"/>
      <c r="KQU556" s="577"/>
      <c r="KQW556" s="437"/>
      <c r="KQY556" s="577"/>
      <c r="KRA556" s="437"/>
      <c r="KRC556" s="577"/>
      <c r="KRE556" s="437"/>
      <c r="KRG556" s="577"/>
      <c r="KRI556" s="437"/>
      <c r="KRK556" s="577"/>
      <c r="KRM556" s="437"/>
      <c r="KRO556" s="577"/>
      <c r="KRQ556" s="437"/>
      <c r="KRS556" s="577"/>
      <c r="KRU556" s="437"/>
      <c r="KRW556" s="577"/>
      <c r="KRY556" s="437"/>
      <c r="KSA556" s="577"/>
      <c r="KSC556" s="437"/>
      <c r="KSE556" s="577"/>
      <c r="KSG556" s="437"/>
      <c r="KSI556" s="577"/>
      <c r="KSK556" s="437"/>
      <c r="KSM556" s="577"/>
      <c r="KSO556" s="437"/>
      <c r="KSQ556" s="577"/>
      <c r="KSS556" s="437"/>
      <c r="KSU556" s="577"/>
      <c r="KSW556" s="437"/>
      <c r="KSY556" s="577"/>
      <c r="KTA556" s="437"/>
      <c r="KTC556" s="577"/>
      <c r="KTE556" s="437"/>
      <c r="KTG556" s="577"/>
      <c r="KTI556" s="437"/>
      <c r="KTK556" s="577"/>
      <c r="KTM556" s="437"/>
      <c r="KTO556" s="577"/>
      <c r="KTQ556" s="437"/>
      <c r="KTS556" s="577"/>
      <c r="KTU556" s="437"/>
      <c r="KTW556" s="577"/>
      <c r="KTY556" s="437"/>
      <c r="KUA556" s="577"/>
      <c r="KUC556" s="437"/>
      <c r="KUE556" s="577"/>
      <c r="KUG556" s="437"/>
      <c r="KUI556" s="577"/>
      <c r="KUK556" s="437"/>
      <c r="KUM556" s="577"/>
      <c r="KUO556" s="437"/>
      <c r="KUQ556" s="577"/>
      <c r="KUS556" s="437"/>
      <c r="KUU556" s="577"/>
      <c r="KUW556" s="437"/>
      <c r="KUY556" s="577"/>
      <c r="KVA556" s="437"/>
      <c r="KVC556" s="577"/>
      <c r="KVE556" s="437"/>
      <c r="KVG556" s="577"/>
      <c r="KVI556" s="437"/>
      <c r="KVK556" s="577"/>
      <c r="KVM556" s="437"/>
      <c r="KVO556" s="577"/>
      <c r="KVQ556" s="437"/>
      <c r="KVS556" s="577"/>
      <c r="KVU556" s="437"/>
      <c r="KVW556" s="577"/>
      <c r="KVY556" s="437"/>
      <c r="KWA556" s="577"/>
      <c r="KWC556" s="437"/>
      <c r="KWE556" s="577"/>
      <c r="KWG556" s="437"/>
      <c r="KWI556" s="577"/>
      <c r="KWK556" s="437"/>
      <c r="KWM556" s="577"/>
      <c r="KWO556" s="437"/>
      <c r="KWQ556" s="577"/>
      <c r="KWS556" s="437"/>
      <c r="KWU556" s="577"/>
      <c r="KWW556" s="437"/>
      <c r="KWY556" s="577"/>
      <c r="KXA556" s="437"/>
      <c r="KXC556" s="577"/>
      <c r="KXE556" s="437"/>
      <c r="KXG556" s="577"/>
      <c r="KXI556" s="437"/>
      <c r="KXK556" s="577"/>
      <c r="KXM556" s="437"/>
      <c r="KXO556" s="577"/>
      <c r="KXQ556" s="437"/>
      <c r="KXS556" s="577"/>
      <c r="KXU556" s="437"/>
      <c r="KXW556" s="577"/>
      <c r="KXY556" s="437"/>
      <c r="KYA556" s="577"/>
      <c r="KYC556" s="437"/>
      <c r="KYE556" s="577"/>
      <c r="KYG556" s="437"/>
      <c r="KYI556" s="577"/>
      <c r="KYK556" s="437"/>
      <c r="KYM556" s="577"/>
      <c r="KYO556" s="437"/>
      <c r="KYQ556" s="577"/>
      <c r="KYS556" s="437"/>
      <c r="KYU556" s="577"/>
      <c r="KYW556" s="437"/>
      <c r="KYY556" s="577"/>
      <c r="KZA556" s="437"/>
      <c r="KZC556" s="577"/>
      <c r="KZE556" s="437"/>
      <c r="KZG556" s="577"/>
      <c r="KZI556" s="437"/>
      <c r="KZK556" s="577"/>
      <c r="KZM556" s="437"/>
      <c r="KZO556" s="577"/>
      <c r="KZQ556" s="437"/>
      <c r="KZS556" s="577"/>
      <c r="KZU556" s="437"/>
      <c r="KZW556" s="577"/>
      <c r="KZY556" s="437"/>
      <c r="LAA556" s="577"/>
      <c r="LAC556" s="437"/>
      <c r="LAE556" s="577"/>
      <c r="LAG556" s="437"/>
      <c r="LAI556" s="577"/>
      <c r="LAK556" s="437"/>
      <c r="LAM556" s="577"/>
      <c r="LAO556" s="437"/>
      <c r="LAQ556" s="577"/>
      <c r="LAS556" s="437"/>
      <c r="LAU556" s="577"/>
      <c r="LAW556" s="437"/>
      <c r="LAY556" s="577"/>
      <c r="LBA556" s="437"/>
      <c r="LBC556" s="577"/>
      <c r="LBE556" s="437"/>
      <c r="LBG556" s="577"/>
      <c r="LBI556" s="437"/>
      <c r="LBK556" s="577"/>
      <c r="LBM556" s="437"/>
      <c r="LBO556" s="577"/>
      <c r="LBQ556" s="437"/>
      <c r="LBS556" s="577"/>
      <c r="LBU556" s="437"/>
      <c r="LBW556" s="577"/>
      <c r="LBY556" s="437"/>
      <c r="LCA556" s="577"/>
      <c r="LCC556" s="437"/>
      <c r="LCE556" s="577"/>
      <c r="LCG556" s="437"/>
      <c r="LCI556" s="577"/>
      <c r="LCK556" s="437"/>
      <c r="LCM556" s="577"/>
      <c r="LCO556" s="437"/>
      <c r="LCQ556" s="577"/>
      <c r="LCS556" s="437"/>
      <c r="LCU556" s="577"/>
      <c r="LCW556" s="437"/>
      <c r="LCY556" s="577"/>
      <c r="LDA556" s="437"/>
      <c r="LDC556" s="577"/>
      <c r="LDE556" s="437"/>
      <c r="LDG556" s="577"/>
      <c r="LDI556" s="437"/>
      <c r="LDK556" s="577"/>
      <c r="LDM556" s="437"/>
      <c r="LDO556" s="577"/>
      <c r="LDQ556" s="437"/>
      <c r="LDS556" s="577"/>
      <c r="LDU556" s="437"/>
      <c r="LDW556" s="577"/>
      <c r="LDY556" s="437"/>
      <c r="LEA556" s="577"/>
      <c r="LEC556" s="437"/>
      <c r="LEE556" s="577"/>
      <c r="LEG556" s="437"/>
      <c r="LEI556" s="577"/>
      <c r="LEK556" s="437"/>
      <c r="LEM556" s="577"/>
      <c r="LEO556" s="437"/>
      <c r="LEQ556" s="577"/>
      <c r="LES556" s="437"/>
      <c r="LEU556" s="577"/>
      <c r="LEW556" s="437"/>
      <c r="LEY556" s="577"/>
      <c r="LFA556" s="437"/>
      <c r="LFC556" s="577"/>
      <c r="LFE556" s="437"/>
      <c r="LFG556" s="577"/>
      <c r="LFI556" s="437"/>
      <c r="LFK556" s="577"/>
      <c r="LFM556" s="437"/>
      <c r="LFO556" s="577"/>
      <c r="LFQ556" s="437"/>
      <c r="LFS556" s="577"/>
      <c r="LFU556" s="437"/>
      <c r="LFW556" s="577"/>
      <c r="LFY556" s="437"/>
      <c r="LGA556" s="577"/>
      <c r="LGC556" s="437"/>
      <c r="LGE556" s="577"/>
      <c r="LGG556" s="437"/>
      <c r="LGI556" s="577"/>
      <c r="LGK556" s="437"/>
      <c r="LGM556" s="577"/>
      <c r="LGO556" s="437"/>
      <c r="LGQ556" s="577"/>
      <c r="LGS556" s="437"/>
      <c r="LGU556" s="577"/>
      <c r="LGW556" s="437"/>
      <c r="LGY556" s="577"/>
      <c r="LHA556" s="437"/>
      <c r="LHC556" s="577"/>
      <c r="LHE556" s="437"/>
      <c r="LHG556" s="577"/>
      <c r="LHI556" s="437"/>
      <c r="LHK556" s="577"/>
      <c r="LHM556" s="437"/>
      <c r="LHO556" s="577"/>
      <c r="LHQ556" s="437"/>
      <c r="LHS556" s="577"/>
      <c r="LHU556" s="437"/>
      <c r="LHW556" s="577"/>
      <c r="LHY556" s="437"/>
      <c r="LIA556" s="577"/>
      <c r="LIC556" s="437"/>
      <c r="LIE556" s="577"/>
      <c r="LIG556" s="437"/>
      <c r="LII556" s="577"/>
      <c r="LIK556" s="437"/>
      <c r="LIM556" s="577"/>
      <c r="LIO556" s="437"/>
      <c r="LIQ556" s="577"/>
      <c r="LIS556" s="437"/>
      <c r="LIU556" s="577"/>
      <c r="LIW556" s="437"/>
      <c r="LIY556" s="577"/>
      <c r="LJA556" s="437"/>
      <c r="LJC556" s="577"/>
      <c r="LJE556" s="437"/>
      <c r="LJG556" s="577"/>
      <c r="LJI556" s="437"/>
      <c r="LJK556" s="577"/>
      <c r="LJM556" s="437"/>
      <c r="LJO556" s="577"/>
      <c r="LJQ556" s="437"/>
      <c r="LJS556" s="577"/>
      <c r="LJU556" s="437"/>
      <c r="LJW556" s="577"/>
      <c r="LJY556" s="437"/>
      <c r="LKA556" s="577"/>
      <c r="LKC556" s="437"/>
      <c r="LKE556" s="577"/>
      <c r="LKG556" s="437"/>
      <c r="LKI556" s="577"/>
      <c r="LKK556" s="437"/>
      <c r="LKM556" s="577"/>
      <c r="LKO556" s="437"/>
      <c r="LKQ556" s="577"/>
      <c r="LKS556" s="437"/>
      <c r="LKU556" s="577"/>
      <c r="LKW556" s="437"/>
      <c r="LKY556" s="577"/>
      <c r="LLA556" s="437"/>
      <c r="LLC556" s="577"/>
      <c r="LLE556" s="437"/>
      <c r="LLG556" s="577"/>
      <c r="LLI556" s="437"/>
      <c r="LLK556" s="577"/>
      <c r="LLM556" s="437"/>
      <c r="LLO556" s="577"/>
      <c r="LLQ556" s="437"/>
      <c r="LLS556" s="577"/>
      <c r="LLU556" s="437"/>
      <c r="LLW556" s="577"/>
      <c r="LLY556" s="437"/>
      <c r="LMA556" s="577"/>
      <c r="LMC556" s="437"/>
      <c r="LME556" s="577"/>
      <c r="LMG556" s="437"/>
      <c r="LMI556" s="577"/>
      <c r="LMK556" s="437"/>
      <c r="LMM556" s="577"/>
      <c r="LMO556" s="437"/>
      <c r="LMQ556" s="577"/>
      <c r="LMS556" s="437"/>
      <c r="LMU556" s="577"/>
      <c r="LMW556" s="437"/>
      <c r="LMY556" s="577"/>
      <c r="LNA556" s="437"/>
      <c r="LNC556" s="577"/>
      <c r="LNE556" s="437"/>
      <c r="LNG556" s="577"/>
      <c r="LNI556" s="437"/>
      <c r="LNK556" s="577"/>
      <c r="LNM556" s="437"/>
      <c r="LNO556" s="577"/>
      <c r="LNQ556" s="437"/>
      <c r="LNS556" s="577"/>
      <c r="LNU556" s="437"/>
      <c r="LNW556" s="577"/>
      <c r="LNY556" s="437"/>
      <c r="LOA556" s="577"/>
      <c r="LOC556" s="437"/>
      <c r="LOE556" s="577"/>
      <c r="LOG556" s="437"/>
      <c r="LOI556" s="577"/>
      <c r="LOK556" s="437"/>
      <c r="LOM556" s="577"/>
      <c r="LOO556" s="437"/>
      <c r="LOQ556" s="577"/>
      <c r="LOS556" s="437"/>
      <c r="LOU556" s="577"/>
      <c r="LOW556" s="437"/>
      <c r="LOY556" s="577"/>
      <c r="LPA556" s="437"/>
      <c r="LPC556" s="577"/>
      <c r="LPE556" s="437"/>
      <c r="LPG556" s="577"/>
      <c r="LPI556" s="437"/>
      <c r="LPK556" s="577"/>
      <c r="LPM556" s="437"/>
      <c r="LPO556" s="577"/>
      <c r="LPQ556" s="437"/>
      <c r="LPS556" s="577"/>
      <c r="LPU556" s="437"/>
      <c r="LPW556" s="577"/>
      <c r="LPY556" s="437"/>
      <c r="LQA556" s="577"/>
      <c r="LQC556" s="437"/>
      <c r="LQE556" s="577"/>
      <c r="LQG556" s="437"/>
      <c r="LQI556" s="577"/>
      <c r="LQK556" s="437"/>
      <c r="LQM556" s="577"/>
      <c r="LQO556" s="437"/>
      <c r="LQQ556" s="577"/>
      <c r="LQS556" s="437"/>
      <c r="LQU556" s="577"/>
      <c r="LQW556" s="437"/>
      <c r="LQY556" s="577"/>
      <c r="LRA556" s="437"/>
      <c r="LRC556" s="577"/>
      <c r="LRE556" s="437"/>
      <c r="LRG556" s="577"/>
      <c r="LRI556" s="437"/>
      <c r="LRK556" s="577"/>
      <c r="LRM556" s="437"/>
      <c r="LRO556" s="577"/>
      <c r="LRQ556" s="437"/>
      <c r="LRS556" s="577"/>
      <c r="LRU556" s="437"/>
      <c r="LRW556" s="577"/>
      <c r="LRY556" s="437"/>
      <c r="LSA556" s="577"/>
      <c r="LSC556" s="437"/>
      <c r="LSE556" s="577"/>
      <c r="LSG556" s="437"/>
      <c r="LSI556" s="577"/>
      <c r="LSK556" s="437"/>
      <c r="LSM556" s="577"/>
      <c r="LSO556" s="437"/>
      <c r="LSQ556" s="577"/>
      <c r="LSS556" s="437"/>
      <c r="LSU556" s="577"/>
      <c r="LSW556" s="437"/>
      <c r="LSY556" s="577"/>
      <c r="LTA556" s="437"/>
      <c r="LTC556" s="577"/>
      <c r="LTE556" s="437"/>
      <c r="LTG556" s="577"/>
      <c r="LTI556" s="437"/>
      <c r="LTK556" s="577"/>
      <c r="LTM556" s="437"/>
      <c r="LTO556" s="577"/>
      <c r="LTQ556" s="437"/>
      <c r="LTS556" s="577"/>
      <c r="LTU556" s="437"/>
      <c r="LTW556" s="577"/>
      <c r="LTY556" s="437"/>
      <c r="LUA556" s="577"/>
      <c r="LUC556" s="437"/>
      <c r="LUE556" s="577"/>
      <c r="LUG556" s="437"/>
      <c r="LUI556" s="577"/>
      <c r="LUK556" s="437"/>
      <c r="LUM556" s="577"/>
      <c r="LUO556" s="437"/>
      <c r="LUQ556" s="577"/>
      <c r="LUS556" s="437"/>
      <c r="LUU556" s="577"/>
      <c r="LUW556" s="437"/>
      <c r="LUY556" s="577"/>
      <c r="LVA556" s="437"/>
      <c r="LVC556" s="577"/>
      <c r="LVE556" s="437"/>
      <c r="LVG556" s="577"/>
      <c r="LVI556" s="437"/>
      <c r="LVK556" s="577"/>
      <c r="LVM556" s="437"/>
      <c r="LVO556" s="577"/>
      <c r="LVQ556" s="437"/>
      <c r="LVS556" s="577"/>
      <c r="LVU556" s="437"/>
      <c r="LVW556" s="577"/>
      <c r="LVY556" s="437"/>
      <c r="LWA556" s="577"/>
      <c r="LWC556" s="437"/>
      <c r="LWE556" s="577"/>
      <c r="LWG556" s="437"/>
      <c r="LWI556" s="577"/>
      <c r="LWK556" s="437"/>
      <c r="LWM556" s="577"/>
      <c r="LWO556" s="437"/>
      <c r="LWQ556" s="577"/>
      <c r="LWS556" s="437"/>
      <c r="LWU556" s="577"/>
      <c r="LWW556" s="437"/>
      <c r="LWY556" s="577"/>
      <c r="LXA556" s="437"/>
      <c r="LXC556" s="577"/>
      <c r="LXE556" s="437"/>
      <c r="LXG556" s="577"/>
      <c r="LXI556" s="437"/>
      <c r="LXK556" s="577"/>
      <c r="LXM556" s="437"/>
      <c r="LXO556" s="577"/>
      <c r="LXQ556" s="437"/>
      <c r="LXS556" s="577"/>
      <c r="LXU556" s="437"/>
      <c r="LXW556" s="577"/>
      <c r="LXY556" s="437"/>
      <c r="LYA556" s="577"/>
      <c r="LYC556" s="437"/>
      <c r="LYE556" s="577"/>
      <c r="LYG556" s="437"/>
      <c r="LYI556" s="577"/>
      <c r="LYK556" s="437"/>
      <c r="LYM556" s="577"/>
      <c r="LYO556" s="437"/>
      <c r="LYQ556" s="577"/>
      <c r="LYS556" s="437"/>
      <c r="LYU556" s="577"/>
      <c r="LYW556" s="437"/>
      <c r="LYY556" s="577"/>
      <c r="LZA556" s="437"/>
      <c r="LZC556" s="577"/>
      <c r="LZE556" s="437"/>
      <c r="LZG556" s="577"/>
      <c r="LZI556" s="437"/>
      <c r="LZK556" s="577"/>
      <c r="LZM556" s="437"/>
      <c r="LZO556" s="577"/>
      <c r="LZQ556" s="437"/>
      <c r="LZS556" s="577"/>
      <c r="LZU556" s="437"/>
      <c r="LZW556" s="577"/>
      <c r="LZY556" s="437"/>
      <c r="MAA556" s="577"/>
      <c r="MAC556" s="437"/>
      <c r="MAE556" s="577"/>
      <c r="MAG556" s="437"/>
      <c r="MAI556" s="577"/>
      <c r="MAK556" s="437"/>
      <c r="MAM556" s="577"/>
      <c r="MAO556" s="437"/>
      <c r="MAQ556" s="577"/>
      <c r="MAS556" s="437"/>
      <c r="MAU556" s="577"/>
      <c r="MAW556" s="437"/>
      <c r="MAY556" s="577"/>
      <c r="MBA556" s="437"/>
      <c r="MBC556" s="577"/>
      <c r="MBE556" s="437"/>
      <c r="MBG556" s="577"/>
      <c r="MBI556" s="437"/>
      <c r="MBK556" s="577"/>
      <c r="MBM556" s="437"/>
      <c r="MBO556" s="577"/>
      <c r="MBQ556" s="437"/>
      <c r="MBS556" s="577"/>
      <c r="MBU556" s="437"/>
      <c r="MBW556" s="577"/>
      <c r="MBY556" s="437"/>
      <c r="MCA556" s="577"/>
      <c r="MCC556" s="437"/>
      <c r="MCE556" s="577"/>
      <c r="MCG556" s="437"/>
      <c r="MCI556" s="577"/>
      <c r="MCK556" s="437"/>
      <c r="MCM556" s="577"/>
      <c r="MCO556" s="437"/>
      <c r="MCQ556" s="577"/>
      <c r="MCS556" s="437"/>
      <c r="MCU556" s="577"/>
      <c r="MCW556" s="437"/>
      <c r="MCY556" s="577"/>
      <c r="MDA556" s="437"/>
      <c r="MDC556" s="577"/>
      <c r="MDE556" s="437"/>
      <c r="MDG556" s="577"/>
      <c r="MDI556" s="437"/>
      <c r="MDK556" s="577"/>
      <c r="MDM556" s="437"/>
      <c r="MDO556" s="577"/>
      <c r="MDQ556" s="437"/>
      <c r="MDS556" s="577"/>
      <c r="MDU556" s="437"/>
      <c r="MDW556" s="577"/>
      <c r="MDY556" s="437"/>
      <c r="MEA556" s="577"/>
      <c r="MEC556" s="437"/>
      <c r="MEE556" s="577"/>
      <c r="MEG556" s="437"/>
      <c r="MEI556" s="577"/>
      <c r="MEK556" s="437"/>
      <c r="MEM556" s="577"/>
      <c r="MEO556" s="437"/>
      <c r="MEQ556" s="577"/>
      <c r="MES556" s="437"/>
      <c r="MEU556" s="577"/>
      <c r="MEW556" s="437"/>
      <c r="MEY556" s="577"/>
      <c r="MFA556" s="437"/>
      <c r="MFC556" s="577"/>
      <c r="MFE556" s="437"/>
      <c r="MFG556" s="577"/>
      <c r="MFI556" s="437"/>
      <c r="MFK556" s="577"/>
      <c r="MFM556" s="437"/>
      <c r="MFO556" s="577"/>
      <c r="MFQ556" s="437"/>
      <c r="MFS556" s="577"/>
      <c r="MFU556" s="437"/>
      <c r="MFW556" s="577"/>
      <c r="MFY556" s="437"/>
      <c r="MGA556" s="577"/>
      <c r="MGC556" s="437"/>
      <c r="MGE556" s="577"/>
      <c r="MGG556" s="437"/>
      <c r="MGI556" s="577"/>
      <c r="MGK556" s="437"/>
      <c r="MGM556" s="577"/>
      <c r="MGO556" s="437"/>
      <c r="MGQ556" s="577"/>
      <c r="MGS556" s="437"/>
      <c r="MGU556" s="577"/>
      <c r="MGW556" s="437"/>
      <c r="MGY556" s="577"/>
      <c r="MHA556" s="437"/>
      <c r="MHC556" s="577"/>
      <c r="MHE556" s="437"/>
      <c r="MHG556" s="577"/>
      <c r="MHI556" s="437"/>
      <c r="MHK556" s="577"/>
      <c r="MHM556" s="437"/>
      <c r="MHO556" s="577"/>
      <c r="MHQ556" s="437"/>
      <c r="MHS556" s="577"/>
      <c r="MHU556" s="437"/>
      <c r="MHW556" s="577"/>
      <c r="MHY556" s="437"/>
      <c r="MIA556" s="577"/>
      <c r="MIC556" s="437"/>
      <c r="MIE556" s="577"/>
      <c r="MIG556" s="437"/>
      <c r="MII556" s="577"/>
      <c r="MIK556" s="437"/>
      <c r="MIM556" s="577"/>
      <c r="MIO556" s="437"/>
      <c r="MIQ556" s="577"/>
      <c r="MIS556" s="437"/>
      <c r="MIU556" s="577"/>
      <c r="MIW556" s="437"/>
      <c r="MIY556" s="577"/>
      <c r="MJA556" s="437"/>
      <c r="MJC556" s="577"/>
      <c r="MJE556" s="437"/>
      <c r="MJG556" s="577"/>
      <c r="MJI556" s="437"/>
      <c r="MJK556" s="577"/>
      <c r="MJM556" s="437"/>
      <c r="MJO556" s="577"/>
      <c r="MJQ556" s="437"/>
      <c r="MJS556" s="577"/>
      <c r="MJU556" s="437"/>
      <c r="MJW556" s="577"/>
      <c r="MJY556" s="437"/>
      <c r="MKA556" s="577"/>
      <c r="MKC556" s="437"/>
      <c r="MKE556" s="577"/>
      <c r="MKG556" s="437"/>
      <c r="MKI556" s="577"/>
      <c r="MKK556" s="437"/>
      <c r="MKM556" s="577"/>
      <c r="MKO556" s="437"/>
      <c r="MKQ556" s="577"/>
      <c r="MKS556" s="437"/>
      <c r="MKU556" s="577"/>
      <c r="MKW556" s="437"/>
      <c r="MKY556" s="577"/>
      <c r="MLA556" s="437"/>
      <c r="MLC556" s="577"/>
      <c r="MLE556" s="437"/>
      <c r="MLG556" s="577"/>
      <c r="MLI556" s="437"/>
      <c r="MLK556" s="577"/>
      <c r="MLM556" s="437"/>
      <c r="MLO556" s="577"/>
      <c r="MLQ556" s="437"/>
      <c r="MLS556" s="577"/>
      <c r="MLU556" s="437"/>
      <c r="MLW556" s="577"/>
      <c r="MLY556" s="437"/>
      <c r="MMA556" s="577"/>
      <c r="MMC556" s="437"/>
      <c r="MME556" s="577"/>
      <c r="MMG556" s="437"/>
      <c r="MMI556" s="577"/>
      <c r="MMK556" s="437"/>
      <c r="MMM556" s="577"/>
      <c r="MMO556" s="437"/>
      <c r="MMQ556" s="577"/>
      <c r="MMS556" s="437"/>
      <c r="MMU556" s="577"/>
      <c r="MMW556" s="437"/>
      <c r="MMY556" s="577"/>
      <c r="MNA556" s="437"/>
      <c r="MNC556" s="577"/>
      <c r="MNE556" s="437"/>
      <c r="MNG556" s="577"/>
      <c r="MNI556" s="437"/>
      <c r="MNK556" s="577"/>
      <c r="MNM556" s="437"/>
      <c r="MNO556" s="577"/>
      <c r="MNQ556" s="437"/>
      <c r="MNS556" s="577"/>
      <c r="MNU556" s="437"/>
      <c r="MNW556" s="577"/>
      <c r="MNY556" s="437"/>
      <c r="MOA556" s="577"/>
      <c r="MOC556" s="437"/>
      <c r="MOE556" s="577"/>
      <c r="MOG556" s="437"/>
      <c r="MOI556" s="577"/>
      <c r="MOK556" s="437"/>
      <c r="MOM556" s="577"/>
      <c r="MOO556" s="437"/>
      <c r="MOQ556" s="577"/>
      <c r="MOS556" s="437"/>
      <c r="MOU556" s="577"/>
      <c r="MOW556" s="437"/>
      <c r="MOY556" s="577"/>
      <c r="MPA556" s="437"/>
      <c r="MPC556" s="577"/>
      <c r="MPE556" s="437"/>
      <c r="MPG556" s="577"/>
      <c r="MPI556" s="437"/>
      <c r="MPK556" s="577"/>
      <c r="MPM556" s="437"/>
      <c r="MPO556" s="577"/>
      <c r="MPQ556" s="437"/>
      <c r="MPS556" s="577"/>
      <c r="MPU556" s="437"/>
      <c r="MPW556" s="577"/>
      <c r="MPY556" s="437"/>
      <c r="MQA556" s="577"/>
      <c r="MQC556" s="437"/>
      <c r="MQE556" s="577"/>
      <c r="MQG556" s="437"/>
      <c r="MQI556" s="577"/>
      <c r="MQK556" s="437"/>
      <c r="MQM556" s="577"/>
      <c r="MQO556" s="437"/>
      <c r="MQQ556" s="577"/>
      <c r="MQS556" s="437"/>
      <c r="MQU556" s="577"/>
      <c r="MQW556" s="437"/>
      <c r="MQY556" s="577"/>
      <c r="MRA556" s="437"/>
      <c r="MRC556" s="577"/>
      <c r="MRE556" s="437"/>
      <c r="MRG556" s="577"/>
      <c r="MRI556" s="437"/>
      <c r="MRK556" s="577"/>
      <c r="MRM556" s="437"/>
      <c r="MRO556" s="577"/>
      <c r="MRQ556" s="437"/>
      <c r="MRS556" s="577"/>
      <c r="MRU556" s="437"/>
      <c r="MRW556" s="577"/>
      <c r="MRY556" s="437"/>
      <c r="MSA556" s="577"/>
      <c r="MSC556" s="437"/>
      <c r="MSE556" s="577"/>
      <c r="MSG556" s="437"/>
      <c r="MSI556" s="577"/>
      <c r="MSK556" s="437"/>
      <c r="MSM556" s="577"/>
      <c r="MSO556" s="437"/>
      <c r="MSQ556" s="577"/>
      <c r="MSS556" s="437"/>
      <c r="MSU556" s="577"/>
      <c r="MSW556" s="437"/>
      <c r="MSY556" s="577"/>
      <c r="MTA556" s="437"/>
      <c r="MTC556" s="577"/>
      <c r="MTE556" s="437"/>
      <c r="MTG556" s="577"/>
      <c r="MTI556" s="437"/>
      <c r="MTK556" s="577"/>
      <c r="MTM556" s="437"/>
      <c r="MTO556" s="577"/>
      <c r="MTQ556" s="437"/>
      <c r="MTS556" s="577"/>
      <c r="MTU556" s="437"/>
      <c r="MTW556" s="577"/>
      <c r="MTY556" s="437"/>
      <c r="MUA556" s="577"/>
      <c r="MUC556" s="437"/>
      <c r="MUE556" s="577"/>
      <c r="MUG556" s="437"/>
      <c r="MUI556" s="577"/>
      <c r="MUK556" s="437"/>
      <c r="MUM556" s="577"/>
      <c r="MUO556" s="437"/>
      <c r="MUQ556" s="577"/>
      <c r="MUS556" s="437"/>
      <c r="MUU556" s="577"/>
      <c r="MUW556" s="437"/>
      <c r="MUY556" s="577"/>
      <c r="MVA556" s="437"/>
      <c r="MVC556" s="577"/>
      <c r="MVE556" s="437"/>
      <c r="MVG556" s="577"/>
      <c r="MVI556" s="437"/>
      <c r="MVK556" s="577"/>
      <c r="MVM556" s="437"/>
      <c r="MVO556" s="577"/>
      <c r="MVQ556" s="437"/>
      <c r="MVS556" s="577"/>
      <c r="MVU556" s="437"/>
      <c r="MVW556" s="577"/>
      <c r="MVY556" s="437"/>
      <c r="MWA556" s="577"/>
      <c r="MWC556" s="437"/>
      <c r="MWE556" s="577"/>
      <c r="MWG556" s="437"/>
      <c r="MWI556" s="577"/>
      <c r="MWK556" s="437"/>
      <c r="MWM556" s="577"/>
      <c r="MWO556" s="437"/>
      <c r="MWQ556" s="577"/>
      <c r="MWS556" s="437"/>
      <c r="MWU556" s="577"/>
      <c r="MWW556" s="437"/>
      <c r="MWY556" s="577"/>
      <c r="MXA556" s="437"/>
      <c r="MXC556" s="577"/>
      <c r="MXE556" s="437"/>
      <c r="MXG556" s="577"/>
      <c r="MXI556" s="437"/>
      <c r="MXK556" s="577"/>
      <c r="MXM556" s="437"/>
      <c r="MXO556" s="577"/>
      <c r="MXQ556" s="437"/>
      <c r="MXS556" s="577"/>
      <c r="MXU556" s="437"/>
      <c r="MXW556" s="577"/>
      <c r="MXY556" s="437"/>
      <c r="MYA556" s="577"/>
      <c r="MYC556" s="437"/>
      <c r="MYE556" s="577"/>
      <c r="MYG556" s="437"/>
      <c r="MYI556" s="577"/>
      <c r="MYK556" s="437"/>
      <c r="MYM556" s="577"/>
      <c r="MYO556" s="437"/>
      <c r="MYQ556" s="577"/>
      <c r="MYS556" s="437"/>
      <c r="MYU556" s="577"/>
      <c r="MYW556" s="437"/>
      <c r="MYY556" s="577"/>
      <c r="MZA556" s="437"/>
      <c r="MZC556" s="577"/>
      <c r="MZE556" s="437"/>
      <c r="MZG556" s="577"/>
      <c r="MZI556" s="437"/>
      <c r="MZK556" s="577"/>
      <c r="MZM556" s="437"/>
      <c r="MZO556" s="577"/>
      <c r="MZQ556" s="437"/>
      <c r="MZS556" s="577"/>
      <c r="MZU556" s="437"/>
      <c r="MZW556" s="577"/>
      <c r="MZY556" s="437"/>
      <c r="NAA556" s="577"/>
      <c r="NAC556" s="437"/>
      <c r="NAE556" s="577"/>
      <c r="NAG556" s="437"/>
      <c r="NAI556" s="577"/>
      <c r="NAK556" s="437"/>
      <c r="NAM556" s="577"/>
      <c r="NAO556" s="437"/>
      <c r="NAQ556" s="577"/>
      <c r="NAS556" s="437"/>
      <c r="NAU556" s="577"/>
      <c r="NAW556" s="437"/>
      <c r="NAY556" s="577"/>
      <c r="NBA556" s="437"/>
      <c r="NBC556" s="577"/>
      <c r="NBE556" s="437"/>
      <c r="NBG556" s="577"/>
      <c r="NBI556" s="437"/>
      <c r="NBK556" s="577"/>
      <c r="NBM556" s="437"/>
      <c r="NBO556" s="577"/>
      <c r="NBQ556" s="437"/>
      <c r="NBS556" s="577"/>
      <c r="NBU556" s="437"/>
      <c r="NBW556" s="577"/>
      <c r="NBY556" s="437"/>
      <c r="NCA556" s="577"/>
      <c r="NCC556" s="437"/>
      <c r="NCE556" s="577"/>
      <c r="NCG556" s="437"/>
      <c r="NCI556" s="577"/>
      <c r="NCK556" s="437"/>
      <c r="NCM556" s="577"/>
      <c r="NCO556" s="437"/>
      <c r="NCQ556" s="577"/>
      <c r="NCS556" s="437"/>
      <c r="NCU556" s="577"/>
      <c r="NCW556" s="437"/>
      <c r="NCY556" s="577"/>
      <c r="NDA556" s="437"/>
      <c r="NDC556" s="577"/>
      <c r="NDE556" s="437"/>
      <c r="NDG556" s="577"/>
      <c r="NDI556" s="437"/>
      <c r="NDK556" s="577"/>
      <c r="NDM556" s="437"/>
      <c r="NDO556" s="577"/>
      <c r="NDQ556" s="437"/>
      <c r="NDS556" s="577"/>
      <c r="NDU556" s="437"/>
      <c r="NDW556" s="577"/>
      <c r="NDY556" s="437"/>
      <c r="NEA556" s="577"/>
      <c r="NEC556" s="437"/>
      <c r="NEE556" s="577"/>
      <c r="NEG556" s="437"/>
      <c r="NEI556" s="577"/>
      <c r="NEK556" s="437"/>
      <c r="NEM556" s="577"/>
      <c r="NEO556" s="437"/>
      <c r="NEQ556" s="577"/>
      <c r="NES556" s="437"/>
      <c r="NEU556" s="577"/>
      <c r="NEW556" s="437"/>
      <c r="NEY556" s="577"/>
      <c r="NFA556" s="437"/>
      <c r="NFC556" s="577"/>
      <c r="NFE556" s="437"/>
      <c r="NFG556" s="577"/>
      <c r="NFI556" s="437"/>
      <c r="NFK556" s="577"/>
      <c r="NFM556" s="437"/>
      <c r="NFO556" s="577"/>
      <c r="NFQ556" s="437"/>
      <c r="NFS556" s="577"/>
      <c r="NFU556" s="437"/>
      <c r="NFW556" s="577"/>
      <c r="NFY556" s="437"/>
      <c r="NGA556" s="577"/>
      <c r="NGC556" s="437"/>
      <c r="NGE556" s="577"/>
      <c r="NGG556" s="437"/>
      <c r="NGI556" s="577"/>
      <c r="NGK556" s="437"/>
      <c r="NGM556" s="577"/>
      <c r="NGO556" s="437"/>
      <c r="NGQ556" s="577"/>
      <c r="NGS556" s="437"/>
      <c r="NGU556" s="577"/>
      <c r="NGW556" s="437"/>
      <c r="NGY556" s="577"/>
      <c r="NHA556" s="437"/>
      <c r="NHC556" s="577"/>
      <c r="NHE556" s="437"/>
      <c r="NHG556" s="577"/>
      <c r="NHI556" s="437"/>
      <c r="NHK556" s="577"/>
      <c r="NHM556" s="437"/>
      <c r="NHO556" s="577"/>
      <c r="NHQ556" s="437"/>
      <c r="NHS556" s="577"/>
      <c r="NHU556" s="437"/>
      <c r="NHW556" s="577"/>
      <c r="NHY556" s="437"/>
      <c r="NIA556" s="577"/>
      <c r="NIC556" s="437"/>
      <c r="NIE556" s="577"/>
      <c r="NIG556" s="437"/>
      <c r="NII556" s="577"/>
      <c r="NIK556" s="437"/>
      <c r="NIM556" s="577"/>
      <c r="NIO556" s="437"/>
      <c r="NIQ556" s="577"/>
      <c r="NIS556" s="437"/>
      <c r="NIU556" s="577"/>
      <c r="NIW556" s="437"/>
      <c r="NIY556" s="577"/>
      <c r="NJA556" s="437"/>
      <c r="NJC556" s="577"/>
      <c r="NJE556" s="437"/>
      <c r="NJG556" s="577"/>
      <c r="NJI556" s="437"/>
      <c r="NJK556" s="577"/>
      <c r="NJM556" s="437"/>
      <c r="NJO556" s="577"/>
      <c r="NJQ556" s="437"/>
      <c r="NJS556" s="577"/>
      <c r="NJU556" s="437"/>
      <c r="NJW556" s="577"/>
      <c r="NJY556" s="437"/>
      <c r="NKA556" s="577"/>
      <c r="NKC556" s="437"/>
      <c r="NKE556" s="577"/>
      <c r="NKG556" s="437"/>
      <c r="NKI556" s="577"/>
      <c r="NKK556" s="437"/>
      <c r="NKM556" s="577"/>
      <c r="NKO556" s="437"/>
      <c r="NKQ556" s="577"/>
      <c r="NKS556" s="437"/>
      <c r="NKU556" s="577"/>
      <c r="NKW556" s="437"/>
      <c r="NKY556" s="577"/>
      <c r="NLA556" s="437"/>
      <c r="NLC556" s="577"/>
      <c r="NLE556" s="437"/>
      <c r="NLG556" s="577"/>
      <c r="NLI556" s="437"/>
      <c r="NLK556" s="577"/>
      <c r="NLM556" s="437"/>
      <c r="NLO556" s="577"/>
      <c r="NLQ556" s="437"/>
      <c r="NLS556" s="577"/>
      <c r="NLU556" s="437"/>
      <c r="NLW556" s="577"/>
      <c r="NLY556" s="437"/>
      <c r="NMA556" s="577"/>
      <c r="NMC556" s="437"/>
      <c r="NME556" s="577"/>
      <c r="NMG556" s="437"/>
      <c r="NMI556" s="577"/>
      <c r="NMK556" s="437"/>
      <c r="NMM556" s="577"/>
      <c r="NMO556" s="437"/>
      <c r="NMQ556" s="577"/>
      <c r="NMS556" s="437"/>
      <c r="NMU556" s="577"/>
      <c r="NMW556" s="437"/>
      <c r="NMY556" s="577"/>
      <c r="NNA556" s="437"/>
      <c r="NNC556" s="577"/>
      <c r="NNE556" s="437"/>
      <c r="NNG556" s="577"/>
      <c r="NNI556" s="437"/>
      <c r="NNK556" s="577"/>
      <c r="NNM556" s="437"/>
      <c r="NNO556" s="577"/>
      <c r="NNQ556" s="437"/>
      <c r="NNS556" s="577"/>
      <c r="NNU556" s="437"/>
      <c r="NNW556" s="577"/>
      <c r="NNY556" s="437"/>
      <c r="NOA556" s="577"/>
      <c r="NOC556" s="437"/>
      <c r="NOE556" s="577"/>
      <c r="NOG556" s="437"/>
      <c r="NOI556" s="577"/>
      <c r="NOK556" s="437"/>
      <c r="NOM556" s="577"/>
      <c r="NOO556" s="437"/>
      <c r="NOQ556" s="577"/>
      <c r="NOS556" s="437"/>
      <c r="NOU556" s="577"/>
      <c r="NOW556" s="437"/>
      <c r="NOY556" s="577"/>
      <c r="NPA556" s="437"/>
      <c r="NPC556" s="577"/>
      <c r="NPE556" s="437"/>
      <c r="NPG556" s="577"/>
      <c r="NPI556" s="437"/>
      <c r="NPK556" s="577"/>
      <c r="NPM556" s="437"/>
      <c r="NPO556" s="577"/>
      <c r="NPQ556" s="437"/>
      <c r="NPS556" s="577"/>
      <c r="NPU556" s="437"/>
      <c r="NPW556" s="577"/>
      <c r="NPY556" s="437"/>
      <c r="NQA556" s="577"/>
      <c r="NQC556" s="437"/>
      <c r="NQE556" s="577"/>
      <c r="NQG556" s="437"/>
      <c r="NQI556" s="577"/>
      <c r="NQK556" s="437"/>
      <c r="NQM556" s="577"/>
      <c r="NQO556" s="437"/>
      <c r="NQQ556" s="577"/>
      <c r="NQS556" s="437"/>
      <c r="NQU556" s="577"/>
      <c r="NQW556" s="437"/>
      <c r="NQY556" s="577"/>
      <c r="NRA556" s="437"/>
      <c r="NRC556" s="577"/>
      <c r="NRE556" s="437"/>
      <c r="NRG556" s="577"/>
      <c r="NRI556" s="437"/>
      <c r="NRK556" s="577"/>
      <c r="NRM556" s="437"/>
      <c r="NRO556" s="577"/>
      <c r="NRQ556" s="437"/>
      <c r="NRS556" s="577"/>
      <c r="NRU556" s="437"/>
      <c r="NRW556" s="577"/>
      <c r="NRY556" s="437"/>
      <c r="NSA556" s="577"/>
      <c r="NSC556" s="437"/>
      <c r="NSE556" s="577"/>
      <c r="NSG556" s="437"/>
      <c r="NSI556" s="577"/>
      <c r="NSK556" s="437"/>
      <c r="NSM556" s="577"/>
      <c r="NSO556" s="437"/>
      <c r="NSQ556" s="577"/>
      <c r="NSS556" s="437"/>
      <c r="NSU556" s="577"/>
      <c r="NSW556" s="437"/>
      <c r="NSY556" s="577"/>
      <c r="NTA556" s="437"/>
      <c r="NTC556" s="577"/>
      <c r="NTE556" s="437"/>
      <c r="NTG556" s="577"/>
      <c r="NTI556" s="437"/>
      <c r="NTK556" s="577"/>
      <c r="NTM556" s="437"/>
      <c r="NTO556" s="577"/>
      <c r="NTQ556" s="437"/>
      <c r="NTS556" s="577"/>
      <c r="NTU556" s="437"/>
      <c r="NTW556" s="577"/>
      <c r="NTY556" s="437"/>
      <c r="NUA556" s="577"/>
      <c r="NUC556" s="437"/>
      <c r="NUE556" s="577"/>
      <c r="NUG556" s="437"/>
      <c r="NUI556" s="577"/>
      <c r="NUK556" s="437"/>
      <c r="NUM556" s="577"/>
      <c r="NUO556" s="437"/>
      <c r="NUQ556" s="577"/>
      <c r="NUS556" s="437"/>
      <c r="NUU556" s="577"/>
      <c r="NUW556" s="437"/>
      <c r="NUY556" s="577"/>
      <c r="NVA556" s="437"/>
      <c r="NVC556" s="577"/>
      <c r="NVE556" s="437"/>
      <c r="NVG556" s="577"/>
      <c r="NVI556" s="437"/>
      <c r="NVK556" s="577"/>
      <c r="NVM556" s="437"/>
      <c r="NVO556" s="577"/>
      <c r="NVQ556" s="437"/>
      <c r="NVS556" s="577"/>
      <c r="NVU556" s="437"/>
      <c r="NVW556" s="577"/>
      <c r="NVY556" s="437"/>
      <c r="NWA556" s="577"/>
      <c r="NWC556" s="437"/>
      <c r="NWE556" s="577"/>
      <c r="NWG556" s="437"/>
      <c r="NWI556" s="577"/>
      <c r="NWK556" s="437"/>
      <c r="NWM556" s="577"/>
      <c r="NWO556" s="437"/>
      <c r="NWQ556" s="577"/>
      <c r="NWS556" s="437"/>
      <c r="NWU556" s="577"/>
      <c r="NWW556" s="437"/>
      <c r="NWY556" s="577"/>
      <c r="NXA556" s="437"/>
      <c r="NXC556" s="577"/>
      <c r="NXE556" s="437"/>
      <c r="NXG556" s="577"/>
      <c r="NXI556" s="437"/>
      <c r="NXK556" s="577"/>
      <c r="NXM556" s="437"/>
      <c r="NXO556" s="577"/>
      <c r="NXQ556" s="437"/>
      <c r="NXS556" s="577"/>
      <c r="NXU556" s="437"/>
      <c r="NXW556" s="577"/>
      <c r="NXY556" s="437"/>
      <c r="NYA556" s="577"/>
      <c r="NYC556" s="437"/>
      <c r="NYE556" s="577"/>
      <c r="NYG556" s="437"/>
      <c r="NYI556" s="577"/>
      <c r="NYK556" s="437"/>
      <c r="NYM556" s="577"/>
      <c r="NYO556" s="437"/>
      <c r="NYQ556" s="577"/>
      <c r="NYS556" s="437"/>
      <c r="NYU556" s="577"/>
      <c r="NYW556" s="437"/>
      <c r="NYY556" s="577"/>
      <c r="NZA556" s="437"/>
      <c r="NZC556" s="577"/>
      <c r="NZE556" s="437"/>
      <c r="NZG556" s="577"/>
      <c r="NZI556" s="437"/>
      <c r="NZK556" s="577"/>
      <c r="NZM556" s="437"/>
      <c r="NZO556" s="577"/>
      <c r="NZQ556" s="437"/>
      <c r="NZS556" s="577"/>
      <c r="NZU556" s="437"/>
      <c r="NZW556" s="577"/>
      <c r="NZY556" s="437"/>
      <c r="OAA556" s="577"/>
      <c r="OAC556" s="437"/>
      <c r="OAE556" s="577"/>
      <c r="OAG556" s="437"/>
      <c r="OAI556" s="577"/>
      <c r="OAK556" s="437"/>
      <c r="OAM556" s="577"/>
      <c r="OAO556" s="437"/>
      <c r="OAQ556" s="577"/>
      <c r="OAS556" s="437"/>
      <c r="OAU556" s="577"/>
      <c r="OAW556" s="437"/>
      <c r="OAY556" s="577"/>
      <c r="OBA556" s="437"/>
      <c r="OBC556" s="577"/>
      <c r="OBE556" s="437"/>
      <c r="OBG556" s="577"/>
      <c r="OBI556" s="437"/>
      <c r="OBK556" s="577"/>
      <c r="OBM556" s="437"/>
      <c r="OBO556" s="577"/>
      <c r="OBQ556" s="437"/>
      <c r="OBS556" s="577"/>
      <c r="OBU556" s="437"/>
      <c r="OBW556" s="577"/>
      <c r="OBY556" s="437"/>
      <c r="OCA556" s="577"/>
      <c r="OCC556" s="437"/>
      <c r="OCE556" s="577"/>
      <c r="OCG556" s="437"/>
      <c r="OCI556" s="577"/>
      <c r="OCK556" s="437"/>
      <c r="OCM556" s="577"/>
      <c r="OCO556" s="437"/>
      <c r="OCQ556" s="577"/>
      <c r="OCS556" s="437"/>
      <c r="OCU556" s="577"/>
      <c r="OCW556" s="437"/>
      <c r="OCY556" s="577"/>
      <c r="ODA556" s="437"/>
      <c r="ODC556" s="577"/>
      <c r="ODE556" s="437"/>
      <c r="ODG556" s="577"/>
      <c r="ODI556" s="437"/>
      <c r="ODK556" s="577"/>
      <c r="ODM556" s="437"/>
      <c r="ODO556" s="577"/>
      <c r="ODQ556" s="437"/>
      <c r="ODS556" s="577"/>
      <c r="ODU556" s="437"/>
      <c r="ODW556" s="577"/>
      <c r="ODY556" s="437"/>
      <c r="OEA556" s="577"/>
      <c r="OEC556" s="437"/>
      <c r="OEE556" s="577"/>
      <c r="OEG556" s="437"/>
      <c r="OEI556" s="577"/>
      <c r="OEK556" s="437"/>
      <c r="OEM556" s="577"/>
      <c r="OEO556" s="437"/>
      <c r="OEQ556" s="577"/>
      <c r="OES556" s="437"/>
      <c r="OEU556" s="577"/>
      <c r="OEW556" s="437"/>
      <c r="OEY556" s="577"/>
      <c r="OFA556" s="437"/>
      <c r="OFC556" s="577"/>
      <c r="OFE556" s="437"/>
      <c r="OFG556" s="577"/>
      <c r="OFI556" s="437"/>
      <c r="OFK556" s="577"/>
      <c r="OFM556" s="437"/>
      <c r="OFO556" s="577"/>
      <c r="OFQ556" s="437"/>
      <c r="OFS556" s="577"/>
      <c r="OFU556" s="437"/>
      <c r="OFW556" s="577"/>
      <c r="OFY556" s="437"/>
      <c r="OGA556" s="577"/>
      <c r="OGC556" s="437"/>
      <c r="OGE556" s="577"/>
      <c r="OGG556" s="437"/>
      <c r="OGI556" s="577"/>
      <c r="OGK556" s="437"/>
      <c r="OGM556" s="577"/>
      <c r="OGO556" s="437"/>
      <c r="OGQ556" s="577"/>
      <c r="OGS556" s="437"/>
      <c r="OGU556" s="577"/>
      <c r="OGW556" s="437"/>
      <c r="OGY556" s="577"/>
      <c r="OHA556" s="437"/>
      <c r="OHC556" s="577"/>
      <c r="OHE556" s="437"/>
      <c r="OHG556" s="577"/>
      <c r="OHI556" s="437"/>
      <c r="OHK556" s="577"/>
      <c r="OHM556" s="437"/>
      <c r="OHO556" s="577"/>
      <c r="OHQ556" s="437"/>
      <c r="OHS556" s="577"/>
      <c r="OHU556" s="437"/>
      <c r="OHW556" s="577"/>
      <c r="OHY556" s="437"/>
      <c r="OIA556" s="577"/>
      <c r="OIC556" s="437"/>
      <c r="OIE556" s="577"/>
      <c r="OIG556" s="437"/>
      <c r="OII556" s="577"/>
      <c r="OIK556" s="437"/>
      <c r="OIM556" s="577"/>
      <c r="OIO556" s="437"/>
      <c r="OIQ556" s="577"/>
      <c r="OIS556" s="437"/>
      <c r="OIU556" s="577"/>
      <c r="OIW556" s="437"/>
      <c r="OIY556" s="577"/>
      <c r="OJA556" s="437"/>
      <c r="OJC556" s="577"/>
      <c r="OJE556" s="437"/>
      <c r="OJG556" s="577"/>
      <c r="OJI556" s="437"/>
      <c r="OJK556" s="577"/>
      <c r="OJM556" s="437"/>
      <c r="OJO556" s="577"/>
      <c r="OJQ556" s="437"/>
      <c r="OJS556" s="577"/>
      <c r="OJU556" s="437"/>
      <c r="OJW556" s="577"/>
      <c r="OJY556" s="437"/>
      <c r="OKA556" s="577"/>
      <c r="OKC556" s="437"/>
      <c r="OKE556" s="577"/>
      <c r="OKG556" s="437"/>
      <c r="OKI556" s="577"/>
      <c r="OKK556" s="437"/>
      <c r="OKM556" s="577"/>
      <c r="OKO556" s="437"/>
      <c r="OKQ556" s="577"/>
      <c r="OKS556" s="437"/>
      <c r="OKU556" s="577"/>
      <c r="OKW556" s="437"/>
      <c r="OKY556" s="577"/>
      <c r="OLA556" s="437"/>
      <c r="OLC556" s="577"/>
      <c r="OLE556" s="437"/>
      <c r="OLG556" s="577"/>
      <c r="OLI556" s="437"/>
      <c r="OLK556" s="577"/>
      <c r="OLM556" s="437"/>
      <c r="OLO556" s="577"/>
      <c r="OLQ556" s="437"/>
      <c r="OLS556" s="577"/>
      <c r="OLU556" s="437"/>
      <c r="OLW556" s="577"/>
      <c r="OLY556" s="437"/>
      <c r="OMA556" s="577"/>
      <c r="OMC556" s="437"/>
      <c r="OME556" s="577"/>
      <c r="OMG556" s="437"/>
      <c r="OMI556" s="577"/>
      <c r="OMK556" s="437"/>
      <c r="OMM556" s="577"/>
      <c r="OMO556" s="437"/>
      <c r="OMQ556" s="577"/>
      <c r="OMS556" s="437"/>
      <c r="OMU556" s="577"/>
      <c r="OMW556" s="437"/>
      <c r="OMY556" s="577"/>
      <c r="ONA556" s="437"/>
      <c r="ONC556" s="577"/>
      <c r="ONE556" s="437"/>
      <c r="ONG556" s="577"/>
      <c r="ONI556" s="437"/>
      <c r="ONK556" s="577"/>
      <c r="ONM556" s="437"/>
      <c r="ONO556" s="577"/>
      <c r="ONQ556" s="437"/>
      <c r="ONS556" s="577"/>
      <c r="ONU556" s="437"/>
      <c r="ONW556" s="577"/>
      <c r="ONY556" s="437"/>
      <c r="OOA556" s="577"/>
      <c r="OOC556" s="437"/>
      <c r="OOE556" s="577"/>
      <c r="OOG556" s="437"/>
      <c r="OOI556" s="577"/>
      <c r="OOK556" s="437"/>
      <c r="OOM556" s="577"/>
      <c r="OOO556" s="437"/>
      <c r="OOQ556" s="577"/>
      <c r="OOS556" s="437"/>
      <c r="OOU556" s="577"/>
      <c r="OOW556" s="437"/>
      <c r="OOY556" s="577"/>
      <c r="OPA556" s="437"/>
      <c r="OPC556" s="577"/>
      <c r="OPE556" s="437"/>
      <c r="OPG556" s="577"/>
      <c r="OPI556" s="437"/>
      <c r="OPK556" s="577"/>
      <c r="OPM556" s="437"/>
      <c r="OPO556" s="577"/>
      <c r="OPQ556" s="437"/>
      <c r="OPS556" s="577"/>
      <c r="OPU556" s="437"/>
      <c r="OPW556" s="577"/>
      <c r="OPY556" s="437"/>
      <c r="OQA556" s="577"/>
      <c r="OQC556" s="437"/>
      <c r="OQE556" s="577"/>
      <c r="OQG556" s="437"/>
      <c r="OQI556" s="577"/>
      <c r="OQK556" s="437"/>
      <c r="OQM556" s="577"/>
      <c r="OQO556" s="437"/>
      <c r="OQQ556" s="577"/>
      <c r="OQS556" s="437"/>
      <c r="OQU556" s="577"/>
      <c r="OQW556" s="437"/>
      <c r="OQY556" s="577"/>
      <c r="ORA556" s="437"/>
      <c r="ORC556" s="577"/>
      <c r="ORE556" s="437"/>
      <c r="ORG556" s="577"/>
      <c r="ORI556" s="437"/>
      <c r="ORK556" s="577"/>
      <c r="ORM556" s="437"/>
      <c r="ORO556" s="577"/>
      <c r="ORQ556" s="437"/>
      <c r="ORS556" s="577"/>
      <c r="ORU556" s="437"/>
      <c r="ORW556" s="577"/>
      <c r="ORY556" s="437"/>
      <c r="OSA556" s="577"/>
      <c r="OSC556" s="437"/>
      <c r="OSE556" s="577"/>
      <c r="OSG556" s="437"/>
      <c r="OSI556" s="577"/>
      <c r="OSK556" s="437"/>
      <c r="OSM556" s="577"/>
      <c r="OSO556" s="437"/>
      <c r="OSQ556" s="577"/>
      <c r="OSS556" s="437"/>
      <c r="OSU556" s="577"/>
      <c r="OSW556" s="437"/>
      <c r="OSY556" s="577"/>
      <c r="OTA556" s="437"/>
      <c r="OTC556" s="577"/>
      <c r="OTE556" s="437"/>
      <c r="OTG556" s="577"/>
      <c r="OTI556" s="437"/>
      <c r="OTK556" s="577"/>
      <c r="OTM556" s="437"/>
      <c r="OTO556" s="577"/>
      <c r="OTQ556" s="437"/>
      <c r="OTS556" s="577"/>
      <c r="OTU556" s="437"/>
      <c r="OTW556" s="577"/>
      <c r="OTY556" s="437"/>
      <c r="OUA556" s="577"/>
      <c r="OUC556" s="437"/>
      <c r="OUE556" s="577"/>
      <c r="OUG556" s="437"/>
      <c r="OUI556" s="577"/>
      <c r="OUK556" s="437"/>
      <c r="OUM556" s="577"/>
      <c r="OUO556" s="437"/>
      <c r="OUQ556" s="577"/>
      <c r="OUS556" s="437"/>
      <c r="OUU556" s="577"/>
      <c r="OUW556" s="437"/>
      <c r="OUY556" s="577"/>
      <c r="OVA556" s="437"/>
      <c r="OVC556" s="577"/>
      <c r="OVE556" s="437"/>
      <c r="OVG556" s="577"/>
      <c r="OVI556" s="437"/>
      <c r="OVK556" s="577"/>
      <c r="OVM556" s="437"/>
      <c r="OVO556" s="577"/>
      <c r="OVQ556" s="437"/>
      <c r="OVS556" s="577"/>
      <c r="OVU556" s="437"/>
      <c r="OVW556" s="577"/>
      <c r="OVY556" s="437"/>
      <c r="OWA556" s="577"/>
      <c r="OWC556" s="437"/>
      <c r="OWE556" s="577"/>
      <c r="OWG556" s="437"/>
      <c r="OWI556" s="577"/>
      <c r="OWK556" s="437"/>
      <c r="OWM556" s="577"/>
      <c r="OWO556" s="437"/>
      <c r="OWQ556" s="577"/>
      <c r="OWS556" s="437"/>
      <c r="OWU556" s="577"/>
      <c r="OWW556" s="437"/>
      <c r="OWY556" s="577"/>
      <c r="OXA556" s="437"/>
      <c r="OXC556" s="577"/>
      <c r="OXE556" s="437"/>
      <c r="OXG556" s="577"/>
      <c r="OXI556" s="437"/>
      <c r="OXK556" s="577"/>
      <c r="OXM556" s="437"/>
      <c r="OXO556" s="577"/>
      <c r="OXQ556" s="437"/>
      <c r="OXS556" s="577"/>
      <c r="OXU556" s="437"/>
      <c r="OXW556" s="577"/>
      <c r="OXY556" s="437"/>
      <c r="OYA556" s="577"/>
      <c r="OYC556" s="437"/>
      <c r="OYE556" s="577"/>
      <c r="OYG556" s="437"/>
      <c r="OYI556" s="577"/>
      <c r="OYK556" s="437"/>
      <c r="OYM556" s="577"/>
      <c r="OYO556" s="437"/>
      <c r="OYQ556" s="577"/>
      <c r="OYS556" s="437"/>
      <c r="OYU556" s="577"/>
      <c r="OYW556" s="437"/>
      <c r="OYY556" s="577"/>
      <c r="OZA556" s="437"/>
      <c r="OZC556" s="577"/>
      <c r="OZE556" s="437"/>
      <c r="OZG556" s="577"/>
      <c r="OZI556" s="437"/>
      <c r="OZK556" s="577"/>
      <c r="OZM556" s="437"/>
      <c r="OZO556" s="577"/>
      <c r="OZQ556" s="437"/>
      <c r="OZS556" s="577"/>
      <c r="OZU556" s="437"/>
      <c r="OZW556" s="577"/>
      <c r="OZY556" s="437"/>
      <c r="PAA556" s="577"/>
      <c r="PAC556" s="437"/>
      <c r="PAE556" s="577"/>
      <c r="PAG556" s="437"/>
      <c r="PAI556" s="577"/>
      <c r="PAK556" s="437"/>
      <c r="PAM556" s="577"/>
      <c r="PAO556" s="437"/>
      <c r="PAQ556" s="577"/>
      <c r="PAS556" s="437"/>
      <c r="PAU556" s="577"/>
      <c r="PAW556" s="437"/>
      <c r="PAY556" s="577"/>
      <c r="PBA556" s="437"/>
      <c r="PBC556" s="577"/>
      <c r="PBE556" s="437"/>
      <c r="PBG556" s="577"/>
      <c r="PBI556" s="437"/>
      <c r="PBK556" s="577"/>
      <c r="PBM556" s="437"/>
      <c r="PBO556" s="577"/>
      <c r="PBQ556" s="437"/>
      <c r="PBS556" s="577"/>
      <c r="PBU556" s="437"/>
      <c r="PBW556" s="577"/>
      <c r="PBY556" s="437"/>
      <c r="PCA556" s="577"/>
      <c r="PCC556" s="437"/>
      <c r="PCE556" s="577"/>
      <c r="PCG556" s="437"/>
      <c r="PCI556" s="577"/>
      <c r="PCK556" s="437"/>
      <c r="PCM556" s="577"/>
      <c r="PCO556" s="437"/>
      <c r="PCQ556" s="577"/>
      <c r="PCS556" s="437"/>
      <c r="PCU556" s="577"/>
      <c r="PCW556" s="437"/>
      <c r="PCY556" s="577"/>
      <c r="PDA556" s="437"/>
      <c r="PDC556" s="577"/>
      <c r="PDE556" s="437"/>
      <c r="PDG556" s="577"/>
      <c r="PDI556" s="437"/>
      <c r="PDK556" s="577"/>
      <c r="PDM556" s="437"/>
      <c r="PDO556" s="577"/>
      <c r="PDQ556" s="437"/>
      <c r="PDS556" s="577"/>
      <c r="PDU556" s="437"/>
      <c r="PDW556" s="577"/>
      <c r="PDY556" s="437"/>
      <c r="PEA556" s="577"/>
      <c r="PEC556" s="437"/>
      <c r="PEE556" s="577"/>
      <c r="PEG556" s="437"/>
      <c r="PEI556" s="577"/>
      <c r="PEK556" s="437"/>
      <c r="PEM556" s="577"/>
      <c r="PEO556" s="437"/>
      <c r="PEQ556" s="577"/>
      <c r="PES556" s="437"/>
      <c r="PEU556" s="577"/>
      <c r="PEW556" s="437"/>
      <c r="PEY556" s="577"/>
      <c r="PFA556" s="437"/>
      <c r="PFC556" s="577"/>
      <c r="PFE556" s="437"/>
      <c r="PFG556" s="577"/>
      <c r="PFI556" s="437"/>
      <c r="PFK556" s="577"/>
      <c r="PFM556" s="437"/>
      <c r="PFO556" s="577"/>
      <c r="PFQ556" s="437"/>
      <c r="PFS556" s="577"/>
      <c r="PFU556" s="437"/>
      <c r="PFW556" s="577"/>
      <c r="PFY556" s="437"/>
      <c r="PGA556" s="577"/>
      <c r="PGC556" s="437"/>
      <c r="PGE556" s="577"/>
      <c r="PGG556" s="437"/>
      <c r="PGI556" s="577"/>
      <c r="PGK556" s="437"/>
      <c r="PGM556" s="577"/>
      <c r="PGO556" s="437"/>
      <c r="PGQ556" s="577"/>
      <c r="PGS556" s="437"/>
      <c r="PGU556" s="577"/>
      <c r="PGW556" s="437"/>
      <c r="PGY556" s="577"/>
      <c r="PHA556" s="437"/>
      <c r="PHC556" s="577"/>
      <c r="PHE556" s="437"/>
      <c r="PHG556" s="577"/>
      <c r="PHI556" s="437"/>
      <c r="PHK556" s="577"/>
      <c r="PHM556" s="437"/>
      <c r="PHO556" s="577"/>
      <c r="PHQ556" s="437"/>
      <c r="PHS556" s="577"/>
      <c r="PHU556" s="437"/>
      <c r="PHW556" s="577"/>
      <c r="PHY556" s="437"/>
      <c r="PIA556" s="577"/>
      <c r="PIC556" s="437"/>
      <c r="PIE556" s="577"/>
      <c r="PIG556" s="437"/>
      <c r="PII556" s="577"/>
      <c r="PIK556" s="437"/>
      <c r="PIM556" s="577"/>
      <c r="PIO556" s="437"/>
      <c r="PIQ556" s="577"/>
      <c r="PIS556" s="437"/>
      <c r="PIU556" s="577"/>
      <c r="PIW556" s="437"/>
      <c r="PIY556" s="577"/>
      <c r="PJA556" s="437"/>
      <c r="PJC556" s="577"/>
      <c r="PJE556" s="437"/>
      <c r="PJG556" s="577"/>
      <c r="PJI556" s="437"/>
      <c r="PJK556" s="577"/>
      <c r="PJM556" s="437"/>
      <c r="PJO556" s="577"/>
      <c r="PJQ556" s="437"/>
      <c r="PJS556" s="577"/>
      <c r="PJU556" s="437"/>
      <c r="PJW556" s="577"/>
      <c r="PJY556" s="437"/>
      <c r="PKA556" s="577"/>
      <c r="PKC556" s="437"/>
      <c r="PKE556" s="577"/>
      <c r="PKG556" s="437"/>
      <c r="PKI556" s="577"/>
      <c r="PKK556" s="437"/>
      <c r="PKM556" s="577"/>
      <c r="PKO556" s="437"/>
      <c r="PKQ556" s="577"/>
      <c r="PKS556" s="437"/>
      <c r="PKU556" s="577"/>
      <c r="PKW556" s="437"/>
      <c r="PKY556" s="577"/>
      <c r="PLA556" s="437"/>
      <c r="PLC556" s="577"/>
      <c r="PLE556" s="437"/>
      <c r="PLG556" s="577"/>
      <c r="PLI556" s="437"/>
      <c r="PLK556" s="577"/>
      <c r="PLM556" s="437"/>
      <c r="PLO556" s="577"/>
      <c r="PLQ556" s="437"/>
      <c r="PLS556" s="577"/>
      <c r="PLU556" s="437"/>
      <c r="PLW556" s="577"/>
      <c r="PLY556" s="437"/>
      <c r="PMA556" s="577"/>
      <c r="PMC556" s="437"/>
      <c r="PME556" s="577"/>
      <c r="PMG556" s="437"/>
      <c r="PMI556" s="577"/>
      <c r="PMK556" s="437"/>
      <c r="PMM556" s="577"/>
      <c r="PMO556" s="437"/>
      <c r="PMQ556" s="577"/>
      <c r="PMS556" s="437"/>
      <c r="PMU556" s="577"/>
      <c r="PMW556" s="437"/>
      <c r="PMY556" s="577"/>
      <c r="PNA556" s="437"/>
      <c r="PNC556" s="577"/>
      <c r="PNE556" s="437"/>
      <c r="PNG556" s="577"/>
      <c r="PNI556" s="437"/>
      <c r="PNK556" s="577"/>
      <c r="PNM556" s="437"/>
      <c r="PNO556" s="577"/>
      <c r="PNQ556" s="437"/>
      <c r="PNS556" s="577"/>
      <c r="PNU556" s="437"/>
      <c r="PNW556" s="577"/>
      <c r="PNY556" s="437"/>
      <c r="POA556" s="577"/>
      <c r="POC556" s="437"/>
      <c r="POE556" s="577"/>
      <c r="POG556" s="437"/>
      <c r="POI556" s="577"/>
      <c r="POK556" s="437"/>
      <c r="POM556" s="577"/>
      <c r="POO556" s="437"/>
      <c r="POQ556" s="577"/>
      <c r="POS556" s="437"/>
      <c r="POU556" s="577"/>
      <c r="POW556" s="437"/>
      <c r="POY556" s="577"/>
      <c r="PPA556" s="437"/>
      <c r="PPC556" s="577"/>
      <c r="PPE556" s="437"/>
      <c r="PPG556" s="577"/>
      <c r="PPI556" s="437"/>
      <c r="PPK556" s="577"/>
      <c r="PPM556" s="437"/>
      <c r="PPO556" s="577"/>
      <c r="PPQ556" s="437"/>
      <c r="PPS556" s="577"/>
      <c r="PPU556" s="437"/>
      <c r="PPW556" s="577"/>
      <c r="PPY556" s="437"/>
      <c r="PQA556" s="577"/>
      <c r="PQC556" s="437"/>
      <c r="PQE556" s="577"/>
      <c r="PQG556" s="437"/>
      <c r="PQI556" s="577"/>
      <c r="PQK556" s="437"/>
      <c r="PQM556" s="577"/>
      <c r="PQO556" s="437"/>
      <c r="PQQ556" s="577"/>
      <c r="PQS556" s="437"/>
      <c r="PQU556" s="577"/>
      <c r="PQW556" s="437"/>
      <c r="PQY556" s="577"/>
      <c r="PRA556" s="437"/>
      <c r="PRC556" s="577"/>
      <c r="PRE556" s="437"/>
      <c r="PRG556" s="577"/>
      <c r="PRI556" s="437"/>
      <c r="PRK556" s="577"/>
      <c r="PRM556" s="437"/>
      <c r="PRO556" s="577"/>
      <c r="PRQ556" s="437"/>
      <c r="PRS556" s="577"/>
      <c r="PRU556" s="437"/>
      <c r="PRW556" s="577"/>
      <c r="PRY556" s="437"/>
      <c r="PSA556" s="577"/>
      <c r="PSC556" s="437"/>
      <c r="PSE556" s="577"/>
      <c r="PSG556" s="437"/>
      <c r="PSI556" s="577"/>
      <c r="PSK556" s="437"/>
      <c r="PSM556" s="577"/>
      <c r="PSO556" s="437"/>
      <c r="PSQ556" s="577"/>
      <c r="PSS556" s="437"/>
      <c r="PSU556" s="577"/>
      <c r="PSW556" s="437"/>
      <c r="PSY556" s="577"/>
      <c r="PTA556" s="437"/>
      <c r="PTC556" s="577"/>
      <c r="PTE556" s="437"/>
      <c r="PTG556" s="577"/>
      <c r="PTI556" s="437"/>
      <c r="PTK556" s="577"/>
      <c r="PTM556" s="437"/>
      <c r="PTO556" s="577"/>
      <c r="PTQ556" s="437"/>
      <c r="PTS556" s="577"/>
      <c r="PTU556" s="437"/>
      <c r="PTW556" s="577"/>
      <c r="PTY556" s="437"/>
      <c r="PUA556" s="577"/>
      <c r="PUC556" s="437"/>
      <c r="PUE556" s="577"/>
      <c r="PUG556" s="437"/>
      <c r="PUI556" s="577"/>
      <c r="PUK556" s="437"/>
      <c r="PUM556" s="577"/>
      <c r="PUO556" s="437"/>
      <c r="PUQ556" s="577"/>
      <c r="PUS556" s="437"/>
      <c r="PUU556" s="577"/>
      <c r="PUW556" s="437"/>
      <c r="PUY556" s="577"/>
      <c r="PVA556" s="437"/>
      <c r="PVC556" s="577"/>
      <c r="PVE556" s="437"/>
      <c r="PVG556" s="577"/>
      <c r="PVI556" s="437"/>
      <c r="PVK556" s="577"/>
      <c r="PVM556" s="437"/>
      <c r="PVO556" s="577"/>
      <c r="PVQ556" s="437"/>
      <c r="PVS556" s="577"/>
      <c r="PVU556" s="437"/>
      <c r="PVW556" s="577"/>
      <c r="PVY556" s="437"/>
      <c r="PWA556" s="577"/>
      <c r="PWC556" s="437"/>
      <c r="PWE556" s="577"/>
      <c r="PWG556" s="437"/>
      <c r="PWI556" s="577"/>
      <c r="PWK556" s="437"/>
      <c r="PWM556" s="577"/>
      <c r="PWO556" s="437"/>
      <c r="PWQ556" s="577"/>
      <c r="PWS556" s="437"/>
      <c r="PWU556" s="577"/>
      <c r="PWW556" s="437"/>
      <c r="PWY556" s="577"/>
      <c r="PXA556" s="437"/>
      <c r="PXC556" s="577"/>
      <c r="PXE556" s="437"/>
      <c r="PXG556" s="577"/>
      <c r="PXI556" s="437"/>
      <c r="PXK556" s="577"/>
      <c r="PXM556" s="437"/>
      <c r="PXO556" s="577"/>
      <c r="PXQ556" s="437"/>
      <c r="PXS556" s="577"/>
      <c r="PXU556" s="437"/>
      <c r="PXW556" s="577"/>
      <c r="PXY556" s="437"/>
      <c r="PYA556" s="577"/>
      <c r="PYC556" s="437"/>
      <c r="PYE556" s="577"/>
      <c r="PYG556" s="437"/>
      <c r="PYI556" s="577"/>
      <c r="PYK556" s="437"/>
      <c r="PYM556" s="577"/>
      <c r="PYO556" s="437"/>
      <c r="PYQ556" s="577"/>
      <c r="PYS556" s="437"/>
      <c r="PYU556" s="577"/>
      <c r="PYW556" s="437"/>
      <c r="PYY556" s="577"/>
      <c r="PZA556" s="437"/>
      <c r="PZC556" s="577"/>
      <c r="PZE556" s="437"/>
      <c r="PZG556" s="577"/>
      <c r="PZI556" s="437"/>
      <c r="PZK556" s="577"/>
      <c r="PZM556" s="437"/>
      <c r="PZO556" s="577"/>
      <c r="PZQ556" s="437"/>
      <c r="PZS556" s="577"/>
      <c r="PZU556" s="437"/>
      <c r="PZW556" s="577"/>
      <c r="PZY556" s="437"/>
      <c r="QAA556" s="577"/>
      <c r="QAC556" s="437"/>
      <c r="QAE556" s="577"/>
      <c r="QAG556" s="437"/>
      <c r="QAI556" s="577"/>
      <c r="QAK556" s="437"/>
      <c r="QAM556" s="577"/>
      <c r="QAO556" s="437"/>
      <c r="QAQ556" s="577"/>
      <c r="QAS556" s="437"/>
      <c r="QAU556" s="577"/>
      <c r="QAW556" s="437"/>
      <c r="QAY556" s="577"/>
      <c r="QBA556" s="437"/>
      <c r="QBC556" s="577"/>
      <c r="QBE556" s="437"/>
      <c r="QBG556" s="577"/>
      <c r="QBI556" s="437"/>
      <c r="QBK556" s="577"/>
      <c r="QBM556" s="437"/>
      <c r="QBO556" s="577"/>
      <c r="QBQ556" s="437"/>
      <c r="QBS556" s="577"/>
      <c r="QBU556" s="437"/>
      <c r="QBW556" s="577"/>
      <c r="QBY556" s="437"/>
      <c r="QCA556" s="577"/>
      <c r="QCC556" s="437"/>
      <c r="QCE556" s="577"/>
      <c r="QCG556" s="437"/>
      <c r="QCI556" s="577"/>
      <c r="QCK556" s="437"/>
      <c r="QCM556" s="577"/>
      <c r="QCO556" s="437"/>
      <c r="QCQ556" s="577"/>
      <c r="QCS556" s="437"/>
      <c r="QCU556" s="577"/>
      <c r="QCW556" s="437"/>
      <c r="QCY556" s="577"/>
      <c r="QDA556" s="437"/>
      <c r="QDC556" s="577"/>
      <c r="QDE556" s="437"/>
      <c r="QDG556" s="577"/>
      <c r="QDI556" s="437"/>
      <c r="QDK556" s="577"/>
      <c r="QDM556" s="437"/>
      <c r="QDO556" s="577"/>
      <c r="QDQ556" s="437"/>
      <c r="QDS556" s="577"/>
      <c r="QDU556" s="437"/>
      <c r="QDW556" s="577"/>
      <c r="QDY556" s="437"/>
      <c r="QEA556" s="577"/>
      <c r="QEC556" s="437"/>
      <c r="QEE556" s="577"/>
      <c r="QEG556" s="437"/>
      <c r="QEI556" s="577"/>
      <c r="QEK556" s="437"/>
      <c r="QEM556" s="577"/>
      <c r="QEO556" s="437"/>
      <c r="QEQ556" s="577"/>
      <c r="QES556" s="437"/>
      <c r="QEU556" s="577"/>
      <c r="QEW556" s="437"/>
      <c r="QEY556" s="577"/>
      <c r="QFA556" s="437"/>
      <c r="QFC556" s="577"/>
      <c r="QFE556" s="437"/>
      <c r="QFG556" s="577"/>
      <c r="QFI556" s="437"/>
      <c r="QFK556" s="577"/>
      <c r="QFM556" s="437"/>
      <c r="QFO556" s="577"/>
      <c r="QFQ556" s="437"/>
      <c r="QFS556" s="577"/>
      <c r="QFU556" s="437"/>
      <c r="QFW556" s="577"/>
      <c r="QFY556" s="437"/>
      <c r="QGA556" s="577"/>
      <c r="QGC556" s="437"/>
      <c r="QGE556" s="577"/>
      <c r="QGG556" s="437"/>
      <c r="QGI556" s="577"/>
      <c r="QGK556" s="437"/>
      <c r="QGM556" s="577"/>
      <c r="QGO556" s="437"/>
      <c r="QGQ556" s="577"/>
      <c r="QGS556" s="437"/>
      <c r="QGU556" s="577"/>
      <c r="QGW556" s="437"/>
      <c r="QGY556" s="577"/>
      <c r="QHA556" s="437"/>
      <c r="QHC556" s="577"/>
      <c r="QHE556" s="437"/>
      <c r="QHG556" s="577"/>
      <c r="QHI556" s="437"/>
      <c r="QHK556" s="577"/>
      <c r="QHM556" s="437"/>
      <c r="QHO556" s="577"/>
      <c r="QHQ556" s="437"/>
      <c r="QHS556" s="577"/>
      <c r="QHU556" s="437"/>
      <c r="QHW556" s="577"/>
      <c r="QHY556" s="437"/>
      <c r="QIA556" s="577"/>
      <c r="QIC556" s="437"/>
      <c r="QIE556" s="577"/>
      <c r="QIG556" s="437"/>
      <c r="QII556" s="577"/>
      <c r="QIK556" s="437"/>
      <c r="QIM556" s="577"/>
      <c r="QIO556" s="437"/>
      <c r="QIQ556" s="577"/>
      <c r="QIS556" s="437"/>
      <c r="QIU556" s="577"/>
      <c r="QIW556" s="437"/>
      <c r="QIY556" s="577"/>
      <c r="QJA556" s="437"/>
      <c r="QJC556" s="577"/>
      <c r="QJE556" s="437"/>
      <c r="QJG556" s="577"/>
      <c r="QJI556" s="437"/>
      <c r="QJK556" s="577"/>
      <c r="QJM556" s="437"/>
      <c r="QJO556" s="577"/>
      <c r="QJQ556" s="437"/>
      <c r="QJS556" s="577"/>
      <c r="QJU556" s="437"/>
      <c r="QJW556" s="577"/>
      <c r="QJY556" s="437"/>
      <c r="QKA556" s="577"/>
      <c r="QKC556" s="437"/>
      <c r="QKE556" s="577"/>
      <c r="QKG556" s="437"/>
      <c r="QKI556" s="577"/>
      <c r="QKK556" s="437"/>
      <c r="QKM556" s="577"/>
      <c r="QKO556" s="437"/>
      <c r="QKQ556" s="577"/>
      <c r="QKS556" s="437"/>
      <c r="QKU556" s="577"/>
      <c r="QKW556" s="437"/>
      <c r="QKY556" s="577"/>
      <c r="QLA556" s="437"/>
      <c r="QLC556" s="577"/>
      <c r="QLE556" s="437"/>
      <c r="QLG556" s="577"/>
      <c r="QLI556" s="437"/>
      <c r="QLK556" s="577"/>
      <c r="QLM556" s="437"/>
      <c r="QLO556" s="577"/>
      <c r="QLQ556" s="437"/>
      <c r="QLS556" s="577"/>
      <c r="QLU556" s="437"/>
      <c r="QLW556" s="577"/>
      <c r="QLY556" s="437"/>
      <c r="QMA556" s="577"/>
      <c r="QMC556" s="437"/>
      <c r="QME556" s="577"/>
      <c r="QMG556" s="437"/>
      <c r="QMI556" s="577"/>
      <c r="QMK556" s="437"/>
      <c r="QMM556" s="577"/>
      <c r="QMO556" s="437"/>
      <c r="QMQ556" s="577"/>
      <c r="QMS556" s="437"/>
      <c r="QMU556" s="577"/>
      <c r="QMW556" s="437"/>
      <c r="QMY556" s="577"/>
      <c r="QNA556" s="437"/>
      <c r="QNC556" s="577"/>
      <c r="QNE556" s="437"/>
      <c r="QNG556" s="577"/>
      <c r="QNI556" s="437"/>
      <c r="QNK556" s="577"/>
      <c r="QNM556" s="437"/>
      <c r="QNO556" s="577"/>
      <c r="QNQ556" s="437"/>
      <c r="QNS556" s="577"/>
      <c r="QNU556" s="437"/>
      <c r="QNW556" s="577"/>
      <c r="QNY556" s="437"/>
      <c r="QOA556" s="577"/>
      <c r="QOC556" s="437"/>
      <c r="QOE556" s="577"/>
      <c r="QOG556" s="437"/>
      <c r="QOI556" s="577"/>
      <c r="QOK556" s="437"/>
      <c r="QOM556" s="577"/>
      <c r="QOO556" s="437"/>
      <c r="QOQ556" s="577"/>
      <c r="QOS556" s="437"/>
      <c r="QOU556" s="577"/>
      <c r="QOW556" s="437"/>
      <c r="QOY556" s="577"/>
      <c r="QPA556" s="437"/>
      <c r="QPC556" s="577"/>
      <c r="QPE556" s="437"/>
      <c r="QPG556" s="577"/>
      <c r="QPI556" s="437"/>
      <c r="QPK556" s="577"/>
      <c r="QPM556" s="437"/>
      <c r="QPO556" s="577"/>
      <c r="QPQ556" s="437"/>
      <c r="QPS556" s="577"/>
      <c r="QPU556" s="437"/>
      <c r="QPW556" s="577"/>
      <c r="QPY556" s="437"/>
      <c r="QQA556" s="577"/>
      <c r="QQC556" s="437"/>
      <c r="QQE556" s="577"/>
      <c r="QQG556" s="437"/>
      <c r="QQI556" s="577"/>
      <c r="QQK556" s="437"/>
      <c r="QQM556" s="577"/>
      <c r="QQO556" s="437"/>
      <c r="QQQ556" s="577"/>
      <c r="QQS556" s="437"/>
      <c r="QQU556" s="577"/>
      <c r="QQW556" s="437"/>
      <c r="QQY556" s="577"/>
      <c r="QRA556" s="437"/>
      <c r="QRC556" s="577"/>
      <c r="QRE556" s="437"/>
      <c r="QRG556" s="577"/>
      <c r="QRI556" s="437"/>
      <c r="QRK556" s="577"/>
      <c r="QRM556" s="437"/>
      <c r="QRO556" s="577"/>
      <c r="QRQ556" s="437"/>
      <c r="QRS556" s="577"/>
      <c r="QRU556" s="437"/>
      <c r="QRW556" s="577"/>
      <c r="QRY556" s="437"/>
      <c r="QSA556" s="577"/>
      <c r="QSC556" s="437"/>
      <c r="QSE556" s="577"/>
      <c r="QSG556" s="437"/>
      <c r="QSI556" s="577"/>
      <c r="QSK556" s="437"/>
      <c r="QSM556" s="577"/>
      <c r="QSO556" s="437"/>
      <c r="QSQ556" s="577"/>
      <c r="QSS556" s="437"/>
      <c r="QSU556" s="577"/>
      <c r="QSW556" s="437"/>
      <c r="QSY556" s="577"/>
      <c r="QTA556" s="437"/>
      <c r="QTC556" s="577"/>
      <c r="QTE556" s="437"/>
      <c r="QTG556" s="577"/>
      <c r="QTI556" s="437"/>
      <c r="QTK556" s="577"/>
      <c r="QTM556" s="437"/>
      <c r="QTO556" s="577"/>
      <c r="QTQ556" s="437"/>
      <c r="QTS556" s="577"/>
      <c r="QTU556" s="437"/>
      <c r="QTW556" s="577"/>
      <c r="QTY556" s="437"/>
      <c r="QUA556" s="577"/>
      <c r="QUC556" s="437"/>
      <c r="QUE556" s="577"/>
      <c r="QUG556" s="437"/>
      <c r="QUI556" s="577"/>
      <c r="QUK556" s="437"/>
      <c r="QUM556" s="577"/>
      <c r="QUO556" s="437"/>
      <c r="QUQ556" s="577"/>
      <c r="QUS556" s="437"/>
      <c r="QUU556" s="577"/>
      <c r="QUW556" s="437"/>
      <c r="QUY556" s="577"/>
      <c r="QVA556" s="437"/>
      <c r="QVC556" s="577"/>
      <c r="QVE556" s="437"/>
      <c r="QVG556" s="577"/>
      <c r="QVI556" s="437"/>
      <c r="QVK556" s="577"/>
      <c r="QVM556" s="437"/>
      <c r="QVO556" s="577"/>
      <c r="QVQ556" s="437"/>
      <c r="QVS556" s="577"/>
      <c r="QVU556" s="437"/>
      <c r="QVW556" s="577"/>
      <c r="QVY556" s="437"/>
      <c r="QWA556" s="577"/>
      <c r="QWC556" s="437"/>
      <c r="QWE556" s="577"/>
      <c r="QWG556" s="437"/>
      <c r="QWI556" s="577"/>
      <c r="QWK556" s="437"/>
      <c r="QWM556" s="577"/>
      <c r="QWO556" s="437"/>
      <c r="QWQ556" s="577"/>
      <c r="QWS556" s="437"/>
      <c r="QWU556" s="577"/>
      <c r="QWW556" s="437"/>
      <c r="QWY556" s="577"/>
      <c r="QXA556" s="437"/>
      <c r="QXC556" s="577"/>
      <c r="QXE556" s="437"/>
      <c r="QXG556" s="577"/>
      <c r="QXI556" s="437"/>
      <c r="QXK556" s="577"/>
      <c r="QXM556" s="437"/>
      <c r="QXO556" s="577"/>
      <c r="QXQ556" s="437"/>
      <c r="QXS556" s="577"/>
      <c r="QXU556" s="437"/>
      <c r="QXW556" s="577"/>
      <c r="QXY556" s="437"/>
      <c r="QYA556" s="577"/>
      <c r="QYC556" s="437"/>
      <c r="QYE556" s="577"/>
      <c r="QYG556" s="437"/>
      <c r="QYI556" s="577"/>
      <c r="QYK556" s="437"/>
      <c r="QYM556" s="577"/>
      <c r="QYO556" s="437"/>
      <c r="QYQ556" s="577"/>
      <c r="QYS556" s="437"/>
      <c r="QYU556" s="577"/>
      <c r="QYW556" s="437"/>
      <c r="QYY556" s="577"/>
      <c r="QZA556" s="437"/>
      <c r="QZC556" s="577"/>
      <c r="QZE556" s="437"/>
      <c r="QZG556" s="577"/>
      <c r="QZI556" s="437"/>
      <c r="QZK556" s="577"/>
      <c r="QZM556" s="437"/>
      <c r="QZO556" s="577"/>
      <c r="QZQ556" s="437"/>
      <c r="QZS556" s="577"/>
      <c r="QZU556" s="437"/>
      <c r="QZW556" s="577"/>
      <c r="QZY556" s="437"/>
      <c r="RAA556" s="577"/>
      <c r="RAC556" s="437"/>
      <c r="RAE556" s="577"/>
      <c r="RAG556" s="437"/>
      <c r="RAI556" s="577"/>
      <c r="RAK556" s="437"/>
      <c r="RAM556" s="577"/>
      <c r="RAO556" s="437"/>
      <c r="RAQ556" s="577"/>
      <c r="RAS556" s="437"/>
      <c r="RAU556" s="577"/>
      <c r="RAW556" s="437"/>
      <c r="RAY556" s="577"/>
      <c r="RBA556" s="437"/>
      <c r="RBC556" s="577"/>
      <c r="RBE556" s="437"/>
      <c r="RBG556" s="577"/>
      <c r="RBI556" s="437"/>
      <c r="RBK556" s="577"/>
      <c r="RBM556" s="437"/>
      <c r="RBO556" s="577"/>
      <c r="RBQ556" s="437"/>
      <c r="RBS556" s="577"/>
      <c r="RBU556" s="437"/>
      <c r="RBW556" s="577"/>
      <c r="RBY556" s="437"/>
      <c r="RCA556" s="577"/>
      <c r="RCC556" s="437"/>
      <c r="RCE556" s="577"/>
      <c r="RCG556" s="437"/>
      <c r="RCI556" s="577"/>
      <c r="RCK556" s="437"/>
      <c r="RCM556" s="577"/>
      <c r="RCO556" s="437"/>
      <c r="RCQ556" s="577"/>
      <c r="RCS556" s="437"/>
      <c r="RCU556" s="577"/>
      <c r="RCW556" s="437"/>
      <c r="RCY556" s="577"/>
      <c r="RDA556" s="437"/>
      <c r="RDC556" s="577"/>
      <c r="RDE556" s="437"/>
      <c r="RDG556" s="577"/>
      <c r="RDI556" s="437"/>
      <c r="RDK556" s="577"/>
      <c r="RDM556" s="437"/>
      <c r="RDO556" s="577"/>
      <c r="RDQ556" s="437"/>
      <c r="RDS556" s="577"/>
      <c r="RDU556" s="437"/>
      <c r="RDW556" s="577"/>
      <c r="RDY556" s="437"/>
      <c r="REA556" s="577"/>
      <c r="REC556" s="437"/>
      <c r="REE556" s="577"/>
      <c r="REG556" s="437"/>
      <c r="REI556" s="577"/>
      <c r="REK556" s="437"/>
      <c r="REM556" s="577"/>
      <c r="REO556" s="437"/>
      <c r="REQ556" s="577"/>
      <c r="RES556" s="437"/>
      <c r="REU556" s="577"/>
      <c r="REW556" s="437"/>
      <c r="REY556" s="577"/>
      <c r="RFA556" s="437"/>
      <c r="RFC556" s="577"/>
      <c r="RFE556" s="437"/>
      <c r="RFG556" s="577"/>
      <c r="RFI556" s="437"/>
      <c r="RFK556" s="577"/>
      <c r="RFM556" s="437"/>
      <c r="RFO556" s="577"/>
      <c r="RFQ556" s="437"/>
      <c r="RFS556" s="577"/>
      <c r="RFU556" s="437"/>
      <c r="RFW556" s="577"/>
      <c r="RFY556" s="437"/>
      <c r="RGA556" s="577"/>
      <c r="RGC556" s="437"/>
      <c r="RGE556" s="577"/>
      <c r="RGG556" s="437"/>
      <c r="RGI556" s="577"/>
      <c r="RGK556" s="437"/>
      <c r="RGM556" s="577"/>
      <c r="RGO556" s="437"/>
      <c r="RGQ556" s="577"/>
      <c r="RGS556" s="437"/>
      <c r="RGU556" s="577"/>
      <c r="RGW556" s="437"/>
      <c r="RGY556" s="577"/>
      <c r="RHA556" s="437"/>
      <c r="RHC556" s="577"/>
      <c r="RHE556" s="437"/>
      <c r="RHG556" s="577"/>
      <c r="RHI556" s="437"/>
      <c r="RHK556" s="577"/>
      <c r="RHM556" s="437"/>
      <c r="RHO556" s="577"/>
      <c r="RHQ556" s="437"/>
      <c r="RHS556" s="577"/>
      <c r="RHU556" s="437"/>
      <c r="RHW556" s="577"/>
      <c r="RHY556" s="437"/>
      <c r="RIA556" s="577"/>
      <c r="RIC556" s="437"/>
      <c r="RIE556" s="577"/>
      <c r="RIG556" s="437"/>
      <c r="RII556" s="577"/>
      <c r="RIK556" s="437"/>
      <c r="RIM556" s="577"/>
      <c r="RIO556" s="437"/>
      <c r="RIQ556" s="577"/>
      <c r="RIS556" s="437"/>
      <c r="RIU556" s="577"/>
      <c r="RIW556" s="437"/>
      <c r="RIY556" s="577"/>
      <c r="RJA556" s="437"/>
      <c r="RJC556" s="577"/>
      <c r="RJE556" s="437"/>
      <c r="RJG556" s="577"/>
      <c r="RJI556" s="437"/>
      <c r="RJK556" s="577"/>
      <c r="RJM556" s="437"/>
      <c r="RJO556" s="577"/>
      <c r="RJQ556" s="437"/>
      <c r="RJS556" s="577"/>
      <c r="RJU556" s="437"/>
      <c r="RJW556" s="577"/>
      <c r="RJY556" s="437"/>
      <c r="RKA556" s="577"/>
      <c r="RKC556" s="437"/>
      <c r="RKE556" s="577"/>
      <c r="RKG556" s="437"/>
      <c r="RKI556" s="577"/>
      <c r="RKK556" s="437"/>
      <c r="RKM556" s="577"/>
      <c r="RKO556" s="437"/>
      <c r="RKQ556" s="577"/>
      <c r="RKS556" s="437"/>
      <c r="RKU556" s="577"/>
      <c r="RKW556" s="437"/>
      <c r="RKY556" s="577"/>
      <c r="RLA556" s="437"/>
      <c r="RLC556" s="577"/>
      <c r="RLE556" s="437"/>
      <c r="RLG556" s="577"/>
      <c r="RLI556" s="437"/>
      <c r="RLK556" s="577"/>
      <c r="RLM556" s="437"/>
      <c r="RLO556" s="577"/>
      <c r="RLQ556" s="437"/>
      <c r="RLS556" s="577"/>
      <c r="RLU556" s="437"/>
      <c r="RLW556" s="577"/>
      <c r="RLY556" s="437"/>
      <c r="RMA556" s="577"/>
      <c r="RMC556" s="437"/>
      <c r="RME556" s="577"/>
      <c r="RMG556" s="437"/>
      <c r="RMI556" s="577"/>
      <c r="RMK556" s="437"/>
      <c r="RMM556" s="577"/>
      <c r="RMO556" s="437"/>
      <c r="RMQ556" s="577"/>
      <c r="RMS556" s="437"/>
      <c r="RMU556" s="577"/>
      <c r="RMW556" s="437"/>
      <c r="RMY556" s="577"/>
      <c r="RNA556" s="437"/>
      <c r="RNC556" s="577"/>
      <c r="RNE556" s="437"/>
      <c r="RNG556" s="577"/>
      <c r="RNI556" s="437"/>
      <c r="RNK556" s="577"/>
      <c r="RNM556" s="437"/>
      <c r="RNO556" s="577"/>
      <c r="RNQ556" s="437"/>
      <c r="RNS556" s="577"/>
      <c r="RNU556" s="437"/>
      <c r="RNW556" s="577"/>
      <c r="RNY556" s="437"/>
      <c r="ROA556" s="577"/>
      <c r="ROC556" s="437"/>
      <c r="ROE556" s="577"/>
      <c r="ROG556" s="437"/>
      <c r="ROI556" s="577"/>
      <c r="ROK556" s="437"/>
      <c r="ROM556" s="577"/>
      <c r="ROO556" s="437"/>
      <c r="ROQ556" s="577"/>
      <c r="ROS556" s="437"/>
      <c r="ROU556" s="577"/>
      <c r="ROW556" s="437"/>
      <c r="ROY556" s="577"/>
      <c r="RPA556" s="437"/>
      <c r="RPC556" s="577"/>
      <c r="RPE556" s="437"/>
      <c r="RPG556" s="577"/>
      <c r="RPI556" s="437"/>
      <c r="RPK556" s="577"/>
      <c r="RPM556" s="437"/>
      <c r="RPO556" s="577"/>
      <c r="RPQ556" s="437"/>
      <c r="RPS556" s="577"/>
      <c r="RPU556" s="437"/>
      <c r="RPW556" s="577"/>
      <c r="RPY556" s="437"/>
      <c r="RQA556" s="577"/>
      <c r="RQC556" s="437"/>
      <c r="RQE556" s="577"/>
      <c r="RQG556" s="437"/>
      <c r="RQI556" s="577"/>
      <c r="RQK556" s="437"/>
      <c r="RQM556" s="577"/>
      <c r="RQO556" s="437"/>
      <c r="RQQ556" s="577"/>
      <c r="RQS556" s="437"/>
      <c r="RQU556" s="577"/>
      <c r="RQW556" s="437"/>
      <c r="RQY556" s="577"/>
      <c r="RRA556" s="437"/>
      <c r="RRC556" s="577"/>
      <c r="RRE556" s="437"/>
      <c r="RRG556" s="577"/>
      <c r="RRI556" s="437"/>
      <c r="RRK556" s="577"/>
      <c r="RRM556" s="437"/>
      <c r="RRO556" s="577"/>
      <c r="RRQ556" s="437"/>
      <c r="RRS556" s="577"/>
      <c r="RRU556" s="437"/>
      <c r="RRW556" s="577"/>
      <c r="RRY556" s="437"/>
      <c r="RSA556" s="577"/>
      <c r="RSC556" s="437"/>
      <c r="RSE556" s="577"/>
      <c r="RSG556" s="437"/>
      <c r="RSI556" s="577"/>
      <c r="RSK556" s="437"/>
      <c r="RSM556" s="577"/>
      <c r="RSO556" s="437"/>
      <c r="RSQ556" s="577"/>
      <c r="RSS556" s="437"/>
      <c r="RSU556" s="577"/>
      <c r="RSW556" s="437"/>
      <c r="RSY556" s="577"/>
      <c r="RTA556" s="437"/>
      <c r="RTC556" s="577"/>
      <c r="RTE556" s="437"/>
      <c r="RTG556" s="577"/>
      <c r="RTI556" s="437"/>
      <c r="RTK556" s="577"/>
      <c r="RTM556" s="437"/>
      <c r="RTO556" s="577"/>
      <c r="RTQ556" s="437"/>
      <c r="RTS556" s="577"/>
      <c r="RTU556" s="437"/>
      <c r="RTW556" s="577"/>
      <c r="RTY556" s="437"/>
      <c r="RUA556" s="577"/>
      <c r="RUC556" s="437"/>
      <c r="RUE556" s="577"/>
      <c r="RUG556" s="437"/>
      <c r="RUI556" s="577"/>
      <c r="RUK556" s="437"/>
      <c r="RUM556" s="577"/>
      <c r="RUO556" s="437"/>
      <c r="RUQ556" s="577"/>
      <c r="RUS556" s="437"/>
      <c r="RUU556" s="577"/>
      <c r="RUW556" s="437"/>
      <c r="RUY556" s="577"/>
      <c r="RVA556" s="437"/>
      <c r="RVC556" s="577"/>
      <c r="RVE556" s="437"/>
      <c r="RVG556" s="577"/>
      <c r="RVI556" s="437"/>
      <c r="RVK556" s="577"/>
      <c r="RVM556" s="437"/>
      <c r="RVO556" s="577"/>
      <c r="RVQ556" s="437"/>
      <c r="RVS556" s="577"/>
      <c r="RVU556" s="437"/>
      <c r="RVW556" s="577"/>
      <c r="RVY556" s="437"/>
      <c r="RWA556" s="577"/>
      <c r="RWC556" s="437"/>
      <c r="RWE556" s="577"/>
      <c r="RWG556" s="437"/>
      <c r="RWI556" s="577"/>
      <c r="RWK556" s="437"/>
      <c r="RWM556" s="577"/>
      <c r="RWO556" s="437"/>
      <c r="RWQ556" s="577"/>
      <c r="RWS556" s="437"/>
      <c r="RWU556" s="577"/>
      <c r="RWW556" s="437"/>
      <c r="RWY556" s="577"/>
      <c r="RXA556" s="437"/>
      <c r="RXC556" s="577"/>
      <c r="RXE556" s="437"/>
      <c r="RXG556" s="577"/>
      <c r="RXI556" s="437"/>
      <c r="RXK556" s="577"/>
      <c r="RXM556" s="437"/>
      <c r="RXO556" s="577"/>
      <c r="RXQ556" s="437"/>
      <c r="RXS556" s="577"/>
      <c r="RXU556" s="437"/>
      <c r="RXW556" s="577"/>
      <c r="RXY556" s="437"/>
      <c r="RYA556" s="577"/>
      <c r="RYC556" s="437"/>
      <c r="RYE556" s="577"/>
      <c r="RYG556" s="437"/>
      <c r="RYI556" s="577"/>
      <c r="RYK556" s="437"/>
      <c r="RYM556" s="577"/>
      <c r="RYO556" s="437"/>
      <c r="RYQ556" s="577"/>
      <c r="RYS556" s="437"/>
      <c r="RYU556" s="577"/>
      <c r="RYW556" s="437"/>
      <c r="RYY556" s="577"/>
      <c r="RZA556" s="437"/>
      <c r="RZC556" s="577"/>
      <c r="RZE556" s="437"/>
      <c r="RZG556" s="577"/>
      <c r="RZI556" s="437"/>
      <c r="RZK556" s="577"/>
      <c r="RZM556" s="437"/>
      <c r="RZO556" s="577"/>
      <c r="RZQ556" s="437"/>
      <c r="RZS556" s="577"/>
      <c r="RZU556" s="437"/>
      <c r="RZW556" s="577"/>
      <c r="RZY556" s="437"/>
      <c r="SAA556" s="577"/>
      <c r="SAC556" s="437"/>
      <c r="SAE556" s="577"/>
      <c r="SAG556" s="437"/>
      <c r="SAI556" s="577"/>
      <c r="SAK556" s="437"/>
      <c r="SAM556" s="577"/>
      <c r="SAO556" s="437"/>
      <c r="SAQ556" s="577"/>
      <c r="SAS556" s="437"/>
      <c r="SAU556" s="577"/>
      <c r="SAW556" s="437"/>
      <c r="SAY556" s="577"/>
      <c r="SBA556" s="437"/>
      <c r="SBC556" s="577"/>
      <c r="SBE556" s="437"/>
      <c r="SBG556" s="577"/>
      <c r="SBI556" s="437"/>
      <c r="SBK556" s="577"/>
      <c r="SBM556" s="437"/>
      <c r="SBO556" s="577"/>
      <c r="SBQ556" s="437"/>
      <c r="SBS556" s="577"/>
      <c r="SBU556" s="437"/>
      <c r="SBW556" s="577"/>
      <c r="SBY556" s="437"/>
      <c r="SCA556" s="577"/>
      <c r="SCC556" s="437"/>
      <c r="SCE556" s="577"/>
      <c r="SCG556" s="437"/>
      <c r="SCI556" s="577"/>
      <c r="SCK556" s="437"/>
      <c r="SCM556" s="577"/>
      <c r="SCO556" s="437"/>
      <c r="SCQ556" s="577"/>
      <c r="SCS556" s="437"/>
      <c r="SCU556" s="577"/>
      <c r="SCW556" s="437"/>
      <c r="SCY556" s="577"/>
      <c r="SDA556" s="437"/>
      <c r="SDC556" s="577"/>
      <c r="SDE556" s="437"/>
      <c r="SDG556" s="577"/>
      <c r="SDI556" s="437"/>
      <c r="SDK556" s="577"/>
      <c r="SDM556" s="437"/>
      <c r="SDO556" s="577"/>
      <c r="SDQ556" s="437"/>
      <c r="SDS556" s="577"/>
      <c r="SDU556" s="437"/>
      <c r="SDW556" s="577"/>
      <c r="SDY556" s="437"/>
      <c r="SEA556" s="577"/>
      <c r="SEC556" s="437"/>
      <c r="SEE556" s="577"/>
      <c r="SEG556" s="437"/>
      <c r="SEI556" s="577"/>
      <c r="SEK556" s="437"/>
      <c r="SEM556" s="577"/>
      <c r="SEO556" s="437"/>
      <c r="SEQ556" s="577"/>
      <c r="SES556" s="437"/>
      <c r="SEU556" s="577"/>
      <c r="SEW556" s="437"/>
      <c r="SEY556" s="577"/>
      <c r="SFA556" s="437"/>
      <c r="SFC556" s="577"/>
      <c r="SFE556" s="437"/>
      <c r="SFG556" s="577"/>
      <c r="SFI556" s="437"/>
      <c r="SFK556" s="577"/>
      <c r="SFM556" s="437"/>
      <c r="SFO556" s="577"/>
      <c r="SFQ556" s="437"/>
      <c r="SFS556" s="577"/>
      <c r="SFU556" s="437"/>
      <c r="SFW556" s="577"/>
      <c r="SFY556" s="437"/>
      <c r="SGA556" s="577"/>
      <c r="SGC556" s="437"/>
      <c r="SGE556" s="577"/>
      <c r="SGG556" s="437"/>
      <c r="SGI556" s="577"/>
      <c r="SGK556" s="437"/>
      <c r="SGM556" s="577"/>
      <c r="SGO556" s="437"/>
      <c r="SGQ556" s="577"/>
      <c r="SGS556" s="437"/>
      <c r="SGU556" s="577"/>
      <c r="SGW556" s="437"/>
      <c r="SGY556" s="577"/>
      <c r="SHA556" s="437"/>
      <c r="SHC556" s="577"/>
      <c r="SHE556" s="437"/>
      <c r="SHG556" s="577"/>
      <c r="SHI556" s="437"/>
      <c r="SHK556" s="577"/>
      <c r="SHM556" s="437"/>
      <c r="SHO556" s="577"/>
      <c r="SHQ556" s="437"/>
      <c r="SHS556" s="577"/>
      <c r="SHU556" s="437"/>
      <c r="SHW556" s="577"/>
      <c r="SHY556" s="437"/>
      <c r="SIA556" s="577"/>
      <c r="SIC556" s="437"/>
      <c r="SIE556" s="577"/>
      <c r="SIG556" s="437"/>
      <c r="SII556" s="577"/>
      <c r="SIK556" s="437"/>
      <c r="SIM556" s="577"/>
      <c r="SIO556" s="437"/>
      <c r="SIQ556" s="577"/>
      <c r="SIS556" s="437"/>
      <c r="SIU556" s="577"/>
      <c r="SIW556" s="437"/>
      <c r="SIY556" s="577"/>
      <c r="SJA556" s="437"/>
      <c r="SJC556" s="577"/>
      <c r="SJE556" s="437"/>
      <c r="SJG556" s="577"/>
      <c r="SJI556" s="437"/>
      <c r="SJK556" s="577"/>
      <c r="SJM556" s="437"/>
      <c r="SJO556" s="577"/>
      <c r="SJQ556" s="437"/>
      <c r="SJS556" s="577"/>
      <c r="SJU556" s="437"/>
      <c r="SJW556" s="577"/>
      <c r="SJY556" s="437"/>
      <c r="SKA556" s="577"/>
      <c r="SKC556" s="437"/>
      <c r="SKE556" s="577"/>
      <c r="SKG556" s="437"/>
      <c r="SKI556" s="577"/>
      <c r="SKK556" s="437"/>
      <c r="SKM556" s="577"/>
      <c r="SKO556" s="437"/>
      <c r="SKQ556" s="577"/>
      <c r="SKS556" s="437"/>
      <c r="SKU556" s="577"/>
      <c r="SKW556" s="437"/>
      <c r="SKY556" s="577"/>
      <c r="SLA556" s="437"/>
      <c r="SLC556" s="577"/>
      <c r="SLE556" s="437"/>
      <c r="SLG556" s="577"/>
      <c r="SLI556" s="437"/>
      <c r="SLK556" s="577"/>
      <c r="SLM556" s="437"/>
      <c r="SLO556" s="577"/>
      <c r="SLQ556" s="437"/>
      <c r="SLS556" s="577"/>
      <c r="SLU556" s="437"/>
      <c r="SLW556" s="577"/>
      <c r="SLY556" s="437"/>
      <c r="SMA556" s="577"/>
      <c r="SMC556" s="437"/>
      <c r="SME556" s="577"/>
      <c r="SMG556" s="437"/>
      <c r="SMI556" s="577"/>
      <c r="SMK556" s="437"/>
      <c r="SMM556" s="577"/>
      <c r="SMO556" s="437"/>
      <c r="SMQ556" s="577"/>
      <c r="SMS556" s="437"/>
      <c r="SMU556" s="577"/>
      <c r="SMW556" s="437"/>
      <c r="SMY556" s="577"/>
      <c r="SNA556" s="437"/>
      <c r="SNC556" s="577"/>
      <c r="SNE556" s="437"/>
      <c r="SNG556" s="577"/>
      <c r="SNI556" s="437"/>
      <c r="SNK556" s="577"/>
      <c r="SNM556" s="437"/>
      <c r="SNO556" s="577"/>
      <c r="SNQ556" s="437"/>
      <c r="SNS556" s="577"/>
      <c r="SNU556" s="437"/>
      <c r="SNW556" s="577"/>
      <c r="SNY556" s="437"/>
      <c r="SOA556" s="577"/>
      <c r="SOC556" s="437"/>
      <c r="SOE556" s="577"/>
      <c r="SOG556" s="437"/>
      <c r="SOI556" s="577"/>
      <c r="SOK556" s="437"/>
      <c r="SOM556" s="577"/>
      <c r="SOO556" s="437"/>
      <c r="SOQ556" s="577"/>
      <c r="SOS556" s="437"/>
      <c r="SOU556" s="577"/>
      <c r="SOW556" s="437"/>
      <c r="SOY556" s="577"/>
      <c r="SPA556" s="437"/>
      <c r="SPC556" s="577"/>
      <c r="SPE556" s="437"/>
      <c r="SPG556" s="577"/>
      <c r="SPI556" s="437"/>
      <c r="SPK556" s="577"/>
      <c r="SPM556" s="437"/>
      <c r="SPO556" s="577"/>
      <c r="SPQ556" s="437"/>
      <c r="SPS556" s="577"/>
      <c r="SPU556" s="437"/>
      <c r="SPW556" s="577"/>
      <c r="SPY556" s="437"/>
      <c r="SQA556" s="577"/>
      <c r="SQC556" s="437"/>
      <c r="SQE556" s="577"/>
      <c r="SQG556" s="437"/>
      <c r="SQI556" s="577"/>
      <c r="SQK556" s="437"/>
      <c r="SQM556" s="577"/>
      <c r="SQO556" s="437"/>
      <c r="SQQ556" s="577"/>
      <c r="SQS556" s="437"/>
      <c r="SQU556" s="577"/>
      <c r="SQW556" s="437"/>
      <c r="SQY556" s="577"/>
      <c r="SRA556" s="437"/>
      <c r="SRC556" s="577"/>
      <c r="SRE556" s="437"/>
      <c r="SRG556" s="577"/>
      <c r="SRI556" s="437"/>
      <c r="SRK556" s="577"/>
      <c r="SRM556" s="437"/>
      <c r="SRO556" s="577"/>
      <c r="SRQ556" s="437"/>
      <c r="SRS556" s="577"/>
      <c r="SRU556" s="437"/>
      <c r="SRW556" s="577"/>
      <c r="SRY556" s="437"/>
      <c r="SSA556" s="577"/>
      <c r="SSC556" s="437"/>
      <c r="SSE556" s="577"/>
      <c r="SSG556" s="437"/>
      <c r="SSI556" s="577"/>
      <c r="SSK556" s="437"/>
      <c r="SSM556" s="577"/>
      <c r="SSO556" s="437"/>
      <c r="SSQ556" s="577"/>
      <c r="SSS556" s="437"/>
      <c r="SSU556" s="577"/>
      <c r="SSW556" s="437"/>
      <c r="SSY556" s="577"/>
      <c r="STA556" s="437"/>
      <c r="STC556" s="577"/>
      <c r="STE556" s="437"/>
      <c r="STG556" s="577"/>
      <c r="STI556" s="437"/>
      <c r="STK556" s="577"/>
      <c r="STM556" s="437"/>
      <c r="STO556" s="577"/>
      <c r="STQ556" s="437"/>
      <c r="STS556" s="577"/>
      <c r="STU556" s="437"/>
      <c r="STW556" s="577"/>
      <c r="STY556" s="437"/>
      <c r="SUA556" s="577"/>
      <c r="SUC556" s="437"/>
      <c r="SUE556" s="577"/>
      <c r="SUG556" s="437"/>
      <c r="SUI556" s="577"/>
      <c r="SUK556" s="437"/>
      <c r="SUM556" s="577"/>
      <c r="SUO556" s="437"/>
      <c r="SUQ556" s="577"/>
      <c r="SUS556" s="437"/>
      <c r="SUU556" s="577"/>
      <c r="SUW556" s="437"/>
      <c r="SUY556" s="577"/>
      <c r="SVA556" s="437"/>
      <c r="SVC556" s="577"/>
      <c r="SVE556" s="437"/>
      <c r="SVG556" s="577"/>
      <c r="SVI556" s="437"/>
      <c r="SVK556" s="577"/>
      <c r="SVM556" s="437"/>
      <c r="SVO556" s="577"/>
      <c r="SVQ556" s="437"/>
      <c r="SVS556" s="577"/>
      <c r="SVU556" s="437"/>
      <c r="SVW556" s="577"/>
      <c r="SVY556" s="437"/>
      <c r="SWA556" s="577"/>
      <c r="SWC556" s="437"/>
      <c r="SWE556" s="577"/>
      <c r="SWG556" s="437"/>
      <c r="SWI556" s="577"/>
      <c r="SWK556" s="437"/>
      <c r="SWM556" s="577"/>
      <c r="SWO556" s="437"/>
      <c r="SWQ556" s="577"/>
      <c r="SWS556" s="437"/>
      <c r="SWU556" s="577"/>
      <c r="SWW556" s="437"/>
      <c r="SWY556" s="577"/>
      <c r="SXA556" s="437"/>
      <c r="SXC556" s="577"/>
      <c r="SXE556" s="437"/>
      <c r="SXG556" s="577"/>
      <c r="SXI556" s="437"/>
      <c r="SXK556" s="577"/>
      <c r="SXM556" s="437"/>
      <c r="SXO556" s="577"/>
      <c r="SXQ556" s="437"/>
      <c r="SXS556" s="577"/>
      <c r="SXU556" s="437"/>
      <c r="SXW556" s="577"/>
      <c r="SXY556" s="437"/>
      <c r="SYA556" s="577"/>
      <c r="SYC556" s="437"/>
      <c r="SYE556" s="577"/>
      <c r="SYG556" s="437"/>
      <c r="SYI556" s="577"/>
      <c r="SYK556" s="437"/>
      <c r="SYM556" s="577"/>
      <c r="SYO556" s="437"/>
      <c r="SYQ556" s="577"/>
      <c r="SYS556" s="437"/>
      <c r="SYU556" s="577"/>
      <c r="SYW556" s="437"/>
      <c r="SYY556" s="577"/>
      <c r="SZA556" s="437"/>
      <c r="SZC556" s="577"/>
      <c r="SZE556" s="437"/>
      <c r="SZG556" s="577"/>
      <c r="SZI556" s="437"/>
      <c r="SZK556" s="577"/>
      <c r="SZM556" s="437"/>
      <c r="SZO556" s="577"/>
      <c r="SZQ556" s="437"/>
      <c r="SZS556" s="577"/>
      <c r="SZU556" s="437"/>
      <c r="SZW556" s="577"/>
      <c r="SZY556" s="437"/>
      <c r="TAA556" s="577"/>
      <c r="TAC556" s="437"/>
      <c r="TAE556" s="577"/>
      <c r="TAG556" s="437"/>
      <c r="TAI556" s="577"/>
      <c r="TAK556" s="437"/>
      <c r="TAM556" s="577"/>
      <c r="TAO556" s="437"/>
      <c r="TAQ556" s="577"/>
      <c r="TAS556" s="437"/>
      <c r="TAU556" s="577"/>
      <c r="TAW556" s="437"/>
      <c r="TAY556" s="577"/>
      <c r="TBA556" s="437"/>
      <c r="TBC556" s="577"/>
      <c r="TBE556" s="437"/>
      <c r="TBG556" s="577"/>
      <c r="TBI556" s="437"/>
      <c r="TBK556" s="577"/>
      <c r="TBM556" s="437"/>
      <c r="TBO556" s="577"/>
      <c r="TBQ556" s="437"/>
      <c r="TBS556" s="577"/>
      <c r="TBU556" s="437"/>
      <c r="TBW556" s="577"/>
      <c r="TBY556" s="437"/>
      <c r="TCA556" s="577"/>
      <c r="TCC556" s="437"/>
      <c r="TCE556" s="577"/>
      <c r="TCG556" s="437"/>
      <c r="TCI556" s="577"/>
      <c r="TCK556" s="437"/>
      <c r="TCM556" s="577"/>
      <c r="TCO556" s="437"/>
      <c r="TCQ556" s="577"/>
      <c r="TCS556" s="437"/>
      <c r="TCU556" s="577"/>
      <c r="TCW556" s="437"/>
      <c r="TCY556" s="577"/>
      <c r="TDA556" s="437"/>
      <c r="TDC556" s="577"/>
      <c r="TDE556" s="437"/>
      <c r="TDG556" s="577"/>
      <c r="TDI556" s="437"/>
      <c r="TDK556" s="577"/>
      <c r="TDM556" s="437"/>
      <c r="TDO556" s="577"/>
      <c r="TDQ556" s="437"/>
      <c r="TDS556" s="577"/>
      <c r="TDU556" s="437"/>
      <c r="TDW556" s="577"/>
      <c r="TDY556" s="437"/>
      <c r="TEA556" s="577"/>
      <c r="TEC556" s="437"/>
      <c r="TEE556" s="577"/>
      <c r="TEG556" s="437"/>
      <c r="TEI556" s="577"/>
      <c r="TEK556" s="437"/>
      <c r="TEM556" s="577"/>
      <c r="TEO556" s="437"/>
      <c r="TEQ556" s="577"/>
      <c r="TES556" s="437"/>
      <c r="TEU556" s="577"/>
      <c r="TEW556" s="437"/>
      <c r="TEY556" s="577"/>
      <c r="TFA556" s="437"/>
      <c r="TFC556" s="577"/>
      <c r="TFE556" s="437"/>
      <c r="TFG556" s="577"/>
      <c r="TFI556" s="437"/>
      <c r="TFK556" s="577"/>
      <c r="TFM556" s="437"/>
      <c r="TFO556" s="577"/>
      <c r="TFQ556" s="437"/>
      <c r="TFS556" s="577"/>
      <c r="TFU556" s="437"/>
      <c r="TFW556" s="577"/>
      <c r="TFY556" s="437"/>
      <c r="TGA556" s="577"/>
      <c r="TGC556" s="437"/>
      <c r="TGE556" s="577"/>
      <c r="TGG556" s="437"/>
      <c r="TGI556" s="577"/>
      <c r="TGK556" s="437"/>
      <c r="TGM556" s="577"/>
      <c r="TGO556" s="437"/>
      <c r="TGQ556" s="577"/>
      <c r="TGS556" s="437"/>
      <c r="TGU556" s="577"/>
      <c r="TGW556" s="437"/>
      <c r="TGY556" s="577"/>
      <c r="THA556" s="437"/>
      <c r="THC556" s="577"/>
      <c r="THE556" s="437"/>
      <c r="THG556" s="577"/>
      <c r="THI556" s="437"/>
      <c r="THK556" s="577"/>
      <c r="THM556" s="437"/>
      <c r="THO556" s="577"/>
      <c r="THQ556" s="437"/>
      <c r="THS556" s="577"/>
      <c r="THU556" s="437"/>
      <c r="THW556" s="577"/>
      <c r="THY556" s="437"/>
      <c r="TIA556" s="577"/>
      <c r="TIC556" s="437"/>
      <c r="TIE556" s="577"/>
      <c r="TIG556" s="437"/>
      <c r="TII556" s="577"/>
      <c r="TIK556" s="437"/>
      <c r="TIM556" s="577"/>
      <c r="TIO556" s="437"/>
      <c r="TIQ556" s="577"/>
      <c r="TIS556" s="437"/>
      <c r="TIU556" s="577"/>
      <c r="TIW556" s="437"/>
      <c r="TIY556" s="577"/>
      <c r="TJA556" s="437"/>
      <c r="TJC556" s="577"/>
      <c r="TJE556" s="437"/>
      <c r="TJG556" s="577"/>
      <c r="TJI556" s="437"/>
      <c r="TJK556" s="577"/>
      <c r="TJM556" s="437"/>
      <c r="TJO556" s="577"/>
      <c r="TJQ556" s="437"/>
      <c r="TJS556" s="577"/>
      <c r="TJU556" s="437"/>
      <c r="TJW556" s="577"/>
      <c r="TJY556" s="437"/>
      <c r="TKA556" s="577"/>
      <c r="TKC556" s="437"/>
      <c r="TKE556" s="577"/>
      <c r="TKG556" s="437"/>
      <c r="TKI556" s="577"/>
      <c r="TKK556" s="437"/>
      <c r="TKM556" s="577"/>
      <c r="TKO556" s="437"/>
      <c r="TKQ556" s="577"/>
      <c r="TKS556" s="437"/>
      <c r="TKU556" s="577"/>
      <c r="TKW556" s="437"/>
      <c r="TKY556" s="577"/>
      <c r="TLA556" s="437"/>
      <c r="TLC556" s="577"/>
      <c r="TLE556" s="437"/>
      <c r="TLG556" s="577"/>
      <c r="TLI556" s="437"/>
      <c r="TLK556" s="577"/>
      <c r="TLM556" s="437"/>
      <c r="TLO556" s="577"/>
      <c r="TLQ556" s="437"/>
      <c r="TLS556" s="577"/>
      <c r="TLU556" s="437"/>
      <c r="TLW556" s="577"/>
      <c r="TLY556" s="437"/>
      <c r="TMA556" s="577"/>
      <c r="TMC556" s="437"/>
      <c r="TME556" s="577"/>
      <c r="TMG556" s="437"/>
      <c r="TMI556" s="577"/>
      <c r="TMK556" s="437"/>
      <c r="TMM556" s="577"/>
      <c r="TMO556" s="437"/>
      <c r="TMQ556" s="577"/>
      <c r="TMS556" s="437"/>
      <c r="TMU556" s="577"/>
      <c r="TMW556" s="437"/>
      <c r="TMY556" s="577"/>
      <c r="TNA556" s="437"/>
      <c r="TNC556" s="577"/>
      <c r="TNE556" s="437"/>
      <c r="TNG556" s="577"/>
      <c r="TNI556" s="437"/>
      <c r="TNK556" s="577"/>
      <c r="TNM556" s="437"/>
      <c r="TNO556" s="577"/>
      <c r="TNQ556" s="437"/>
      <c r="TNS556" s="577"/>
      <c r="TNU556" s="437"/>
      <c r="TNW556" s="577"/>
      <c r="TNY556" s="437"/>
      <c r="TOA556" s="577"/>
      <c r="TOC556" s="437"/>
      <c r="TOE556" s="577"/>
      <c r="TOG556" s="437"/>
      <c r="TOI556" s="577"/>
      <c r="TOK556" s="437"/>
      <c r="TOM556" s="577"/>
      <c r="TOO556" s="437"/>
      <c r="TOQ556" s="577"/>
      <c r="TOS556" s="437"/>
      <c r="TOU556" s="577"/>
      <c r="TOW556" s="437"/>
      <c r="TOY556" s="577"/>
      <c r="TPA556" s="437"/>
      <c r="TPC556" s="577"/>
      <c r="TPE556" s="437"/>
      <c r="TPG556" s="577"/>
      <c r="TPI556" s="437"/>
      <c r="TPK556" s="577"/>
      <c r="TPM556" s="437"/>
      <c r="TPO556" s="577"/>
      <c r="TPQ556" s="437"/>
      <c r="TPS556" s="577"/>
      <c r="TPU556" s="437"/>
      <c r="TPW556" s="577"/>
      <c r="TPY556" s="437"/>
      <c r="TQA556" s="577"/>
      <c r="TQC556" s="437"/>
      <c r="TQE556" s="577"/>
      <c r="TQG556" s="437"/>
      <c r="TQI556" s="577"/>
      <c r="TQK556" s="437"/>
      <c r="TQM556" s="577"/>
      <c r="TQO556" s="437"/>
      <c r="TQQ556" s="577"/>
      <c r="TQS556" s="437"/>
      <c r="TQU556" s="577"/>
      <c r="TQW556" s="437"/>
      <c r="TQY556" s="577"/>
      <c r="TRA556" s="437"/>
      <c r="TRC556" s="577"/>
      <c r="TRE556" s="437"/>
      <c r="TRG556" s="577"/>
      <c r="TRI556" s="437"/>
      <c r="TRK556" s="577"/>
      <c r="TRM556" s="437"/>
      <c r="TRO556" s="577"/>
      <c r="TRQ556" s="437"/>
      <c r="TRS556" s="577"/>
      <c r="TRU556" s="437"/>
      <c r="TRW556" s="577"/>
      <c r="TRY556" s="437"/>
      <c r="TSA556" s="577"/>
      <c r="TSC556" s="437"/>
      <c r="TSE556" s="577"/>
      <c r="TSG556" s="437"/>
      <c r="TSI556" s="577"/>
      <c r="TSK556" s="437"/>
      <c r="TSM556" s="577"/>
      <c r="TSO556" s="437"/>
      <c r="TSQ556" s="577"/>
      <c r="TSS556" s="437"/>
      <c r="TSU556" s="577"/>
      <c r="TSW556" s="437"/>
      <c r="TSY556" s="577"/>
      <c r="TTA556" s="437"/>
      <c r="TTC556" s="577"/>
      <c r="TTE556" s="437"/>
      <c r="TTG556" s="577"/>
      <c r="TTI556" s="437"/>
      <c r="TTK556" s="577"/>
      <c r="TTM556" s="437"/>
      <c r="TTO556" s="577"/>
      <c r="TTQ556" s="437"/>
      <c r="TTS556" s="577"/>
      <c r="TTU556" s="437"/>
      <c r="TTW556" s="577"/>
      <c r="TTY556" s="437"/>
      <c r="TUA556" s="577"/>
      <c r="TUC556" s="437"/>
      <c r="TUE556" s="577"/>
      <c r="TUG556" s="437"/>
      <c r="TUI556" s="577"/>
      <c r="TUK556" s="437"/>
      <c r="TUM556" s="577"/>
      <c r="TUO556" s="437"/>
      <c r="TUQ556" s="577"/>
      <c r="TUS556" s="437"/>
      <c r="TUU556" s="577"/>
      <c r="TUW556" s="437"/>
      <c r="TUY556" s="577"/>
      <c r="TVA556" s="437"/>
      <c r="TVC556" s="577"/>
      <c r="TVE556" s="437"/>
      <c r="TVG556" s="577"/>
      <c r="TVI556" s="437"/>
      <c r="TVK556" s="577"/>
      <c r="TVM556" s="437"/>
      <c r="TVO556" s="577"/>
      <c r="TVQ556" s="437"/>
      <c r="TVS556" s="577"/>
      <c r="TVU556" s="437"/>
      <c r="TVW556" s="577"/>
      <c r="TVY556" s="437"/>
      <c r="TWA556" s="577"/>
      <c r="TWC556" s="437"/>
      <c r="TWE556" s="577"/>
      <c r="TWG556" s="437"/>
      <c r="TWI556" s="577"/>
      <c r="TWK556" s="437"/>
      <c r="TWM556" s="577"/>
      <c r="TWO556" s="437"/>
      <c r="TWQ556" s="577"/>
      <c r="TWS556" s="437"/>
      <c r="TWU556" s="577"/>
      <c r="TWW556" s="437"/>
      <c r="TWY556" s="577"/>
      <c r="TXA556" s="437"/>
      <c r="TXC556" s="577"/>
      <c r="TXE556" s="437"/>
      <c r="TXG556" s="577"/>
      <c r="TXI556" s="437"/>
      <c r="TXK556" s="577"/>
      <c r="TXM556" s="437"/>
      <c r="TXO556" s="577"/>
      <c r="TXQ556" s="437"/>
      <c r="TXS556" s="577"/>
      <c r="TXU556" s="437"/>
      <c r="TXW556" s="577"/>
      <c r="TXY556" s="437"/>
      <c r="TYA556" s="577"/>
      <c r="TYC556" s="437"/>
      <c r="TYE556" s="577"/>
      <c r="TYG556" s="437"/>
      <c r="TYI556" s="577"/>
      <c r="TYK556" s="437"/>
      <c r="TYM556" s="577"/>
      <c r="TYO556" s="437"/>
      <c r="TYQ556" s="577"/>
      <c r="TYS556" s="437"/>
      <c r="TYU556" s="577"/>
      <c r="TYW556" s="437"/>
      <c r="TYY556" s="577"/>
      <c r="TZA556" s="437"/>
      <c r="TZC556" s="577"/>
      <c r="TZE556" s="437"/>
      <c r="TZG556" s="577"/>
      <c r="TZI556" s="437"/>
      <c r="TZK556" s="577"/>
      <c r="TZM556" s="437"/>
      <c r="TZO556" s="577"/>
      <c r="TZQ556" s="437"/>
      <c r="TZS556" s="577"/>
      <c r="TZU556" s="437"/>
      <c r="TZW556" s="577"/>
      <c r="TZY556" s="437"/>
      <c r="UAA556" s="577"/>
      <c r="UAC556" s="437"/>
      <c r="UAE556" s="577"/>
      <c r="UAG556" s="437"/>
      <c r="UAI556" s="577"/>
      <c r="UAK556" s="437"/>
      <c r="UAM556" s="577"/>
      <c r="UAO556" s="437"/>
      <c r="UAQ556" s="577"/>
      <c r="UAS556" s="437"/>
      <c r="UAU556" s="577"/>
      <c r="UAW556" s="437"/>
      <c r="UAY556" s="577"/>
      <c r="UBA556" s="437"/>
      <c r="UBC556" s="577"/>
      <c r="UBE556" s="437"/>
      <c r="UBG556" s="577"/>
      <c r="UBI556" s="437"/>
      <c r="UBK556" s="577"/>
      <c r="UBM556" s="437"/>
      <c r="UBO556" s="577"/>
      <c r="UBQ556" s="437"/>
      <c r="UBS556" s="577"/>
      <c r="UBU556" s="437"/>
      <c r="UBW556" s="577"/>
      <c r="UBY556" s="437"/>
      <c r="UCA556" s="577"/>
      <c r="UCC556" s="437"/>
      <c r="UCE556" s="577"/>
      <c r="UCG556" s="437"/>
      <c r="UCI556" s="577"/>
      <c r="UCK556" s="437"/>
      <c r="UCM556" s="577"/>
      <c r="UCO556" s="437"/>
      <c r="UCQ556" s="577"/>
      <c r="UCS556" s="437"/>
      <c r="UCU556" s="577"/>
      <c r="UCW556" s="437"/>
      <c r="UCY556" s="577"/>
      <c r="UDA556" s="437"/>
      <c r="UDC556" s="577"/>
      <c r="UDE556" s="437"/>
      <c r="UDG556" s="577"/>
      <c r="UDI556" s="437"/>
      <c r="UDK556" s="577"/>
      <c r="UDM556" s="437"/>
      <c r="UDO556" s="577"/>
      <c r="UDQ556" s="437"/>
      <c r="UDS556" s="577"/>
      <c r="UDU556" s="437"/>
      <c r="UDW556" s="577"/>
      <c r="UDY556" s="437"/>
      <c r="UEA556" s="577"/>
      <c r="UEC556" s="437"/>
      <c r="UEE556" s="577"/>
      <c r="UEG556" s="437"/>
      <c r="UEI556" s="577"/>
      <c r="UEK556" s="437"/>
      <c r="UEM556" s="577"/>
      <c r="UEO556" s="437"/>
      <c r="UEQ556" s="577"/>
      <c r="UES556" s="437"/>
      <c r="UEU556" s="577"/>
      <c r="UEW556" s="437"/>
      <c r="UEY556" s="577"/>
      <c r="UFA556" s="437"/>
      <c r="UFC556" s="577"/>
      <c r="UFE556" s="437"/>
      <c r="UFG556" s="577"/>
      <c r="UFI556" s="437"/>
      <c r="UFK556" s="577"/>
      <c r="UFM556" s="437"/>
      <c r="UFO556" s="577"/>
      <c r="UFQ556" s="437"/>
      <c r="UFS556" s="577"/>
      <c r="UFU556" s="437"/>
      <c r="UFW556" s="577"/>
      <c r="UFY556" s="437"/>
      <c r="UGA556" s="577"/>
      <c r="UGC556" s="437"/>
      <c r="UGE556" s="577"/>
      <c r="UGG556" s="437"/>
      <c r="UGI556" s="577"/>
      <c r="UGK556" s="437"/>
      <c r="UGM556" s="577"/>
      <c r="UGO556" s="437"/>
      <c r="UGQ556" s="577"/>
      <c r="UGS556" s="437"/>
      <c r="UGU556" s="577"/>
      <c r="UGW556" s="437"/>
      <c r="UGY556" s="577"/>
      <c r="UHA556" s="437"/>
      <c r="UHC556" s="577"/>
      <c r="UHE556" s="437"/>
      <c r="UHG556" s="577"/>
      <c r="UHI556" s="437"/>
      <c r="UHK556" s="577"/>
      <c r="UHM556" s="437"/>
      <c r="UHO556" s="577"/>
      <c r="UHQ556" s="437"/>
      <c r="UHS556" s="577"/>
      <c r="UHU556" s="437"/>
      <c r="UHW556" s="577"/>
      <c r="UHY556" s="437"/>
      <c r="UIA556" s="577"/>
      <c r="UIC556" s="437"/>
      <c r="UIE556" s="577"/>
      <c r="UIG556" s="437"/>
      <c r="UII556" s="577"/>
      <c r="UIK556" s="437"/>
      <c r="UIM556" s="577"/>
      <c r="UIO556" s="437"/>
      <c r="UIQ556" s="577"/>
      <c r="UIS556" s="437"/>
      <c r="UIU556" s="577"/>
      <c r="UIW556" s="437"/>
      <c r="UIY556" s="577"/>
      <c r="UJA556" s="437"/>
      <c r="UJC556" s="577"/>
      <c r="UJE556" s="437"/>
      <c r="UJG556" s="577"/>
      <c r="UJI556" s="437"/>
      <c r="UJK556" s="577"/>
      <c r="UJM556" s="437"/>
      <c r="UJO556" s="577"/>
      <c r="UJQ556" s="437"/>
      <c r="UJS556" s="577"/>
      <c r="UJU556" s="437"/>
      <c r="UJW556" s="577"/>
      <c r="UJY556" s="437"/>
      <c r="UKA556" s="577"/>
      <c r="UKC556" s="437"/>
      <c r="UKE556" s="577"/>
      <c r="UKG556" s="437"/>
      <c r="UKI556" s="577"/>
      <c r="UKK556" s="437"/>
      <c r="UKM556" s="577"/>
      <c r="UKO556" s="437"/>
      <c r="UKQ556" s="577"/>
      <c r="UKS556" s="437"/>
      <c r="UKU556" s="577"/>
      <c r="UKW556" s="437"/>
      <c r="UKY556" s="577"/>
      <c r="ULA556" s="437"/>
      <c r="ULC556" s="577"/>
      <c r="ULE556" s="437"/>
      <c r="ULG556" s="577"/>
      <c r="ULI556" s="437"/>
      <c r="ULK556" s="577"/>
      <c r="ULM556" s="437"/>
      <c r="ULO556" s="577"/>
      <c r="ULQ556" s="437"/>
      <c r="ULS556" s="577"/>
      <c r="ULU556" s="437"/>
      <c r="ULW556" s="577"/>
      <c r="ULY556" s="437"/>
      <c r="UMA556" s="577"/>
      <c r="UMC556" s="437"/>
      <c r="UME556" s="577"/>
      <c r="UMG556" s="437"/>
      <c r="UMI556" s="577"/>
      <c r="UMK556" s="437"/>
      <c r="UMM556" s="577"/>
      <c r="UMO556" s="437"/>
      <c r="UMQ556" s="577"/>
      <c r="UMS556" s="437"/>
      <c r="UMU556" s="577"/>
      <c r="UMW556" s="437"/>
      <c r="UMY556" s="577"/>
      <c r="UNA556" s="437"/>
      <c r="UNC556" s="577"/>
      <c r="UNE556" s="437"/>
      <c r="UNG556" s="577"/>
      <c r="UNI556" s="437"/>
      <c r="UNK556" s="577"/>
      <c r="UNM556" s="437"/>
      <c r="UNO556" s="577"/>
      <c r="UNQ556" s="437"/>
      <c r="UNS556" s="577"/>
      <c r="UNU556" s="437"/>
      <c r="UNW556" s="577"/>
      <c r="UNY556" s="437"/>
      <c r="UOA556" s="577"/>
      <c r="UOC556" s="437"/>
      <c r="UOE556" s="577"/>
      <c r="UOG556" s="437"/>
      <c r="UOI556" s="577"/>
      <c r="UOK556" s="437"/>
      <c r="UOM556" s="577"/>
      <c r="UOO556" s="437"/>
      <c r="UOQ556" s="577"/>
      <c r="UOS556" s="437"/>
      <c r="UOU556" s="577"/>
      <c r="UOW556" s="437"/>
      <c r="UOY556" s="577"/>
      <c r="UPA556" s="437"/>
      <c r="UPC556" s="577"/>
      <c r="UPE556" s="437"/>
      <c r="UPG556" s="577"/>
      <c r="UPI556" s="437"/>
      <c r="UPK556" s="577"/>
      <c r="UPM556" s="437"/>
      <c r="UPO556" s="577"/>
      <c r="UPQ556" s="437"/>
      <c r="UPS556" s="577"/>
      <c r="UPU556" s="437"/>
      <c r="UPW556" s="577"/>
      <c r="UPY556" s="437"/>
      <c r="UQA556" s="577"/>
      <c r="UQC556" s="437"/>
      <c r="UQE556" s="577"/>
      <c r="UQG556" s="437"/>
      <c r="UQI556" s="577"/>
      <c r="UQK556" s="437"/>
      <c r="UQM556" s="577"/>
      <c r="UQO556" s="437"/>
      <c r="UQQ556" s="577"/>
      <c r="UQS556" s="437"/>
      <c r="UQU556" s="577"/>
      <c r="UQW556" s="437"/>
      <c r="UQY556" s="577"/>
      <c r="URA556" s="437"/>
      <c r="URC556" s="577"/>
      <c r="URE556" s="437"/>
      <c r="URG556" s="577"/>
      <c r="URI556" s="437"/>
      <c r="URK556" s="577"/>
      <c r="URM556" s="437"/>
      <c r="URO556" s="577"/>
      <c r="URQ556" s="437"/>
      <c r="URS556" s="577"/>
      <c r="URU556" s="437"/>
      <c r="URW556" s="577"/>
      <c r="URY556" s="437"/>
      <c r="USA556" s="577"/>
      <c r="USC556" s="437"/>
      <c r="USE556" s="577"/>
      <c r="USG556" s="437"/>
      <c r="USI556" s="577"/>
      <c r="USK556" s="437"/>
      <c r="USM556" s="577"/>
      <c r="USO556" s="437"/>
      <c r="USQ556" s="577"/>
      <c r="USS556" s="437"/>
      <c r="USU556" s="577"/>
      <c r="USW556" s="437"/>
      <c r="USY556" s="577"/>
      <c r="UTA556" s="437"/>
      <c r="UTC556" s="577"/>
      <c r="UTE556" s="437"/>
      <c r="UTG556" s="577"/>
      <c r="UTI556" s="437"/>
      <c r="UTK556" s="577"/>
      <c r="UTM556" s="437"/>
      <c r="UTO556" s="577"/>
      <c r="UTQ556" s="437"/>
      <c r="UTS556" s="577"/>
      <c r="UTU556" s="437"/>
      <c r="UTW556" s="577"/>
      <c r="UTY556" s="437"/>
      <c r="UUA556" s="577"/>
      <c r="UUC556" s="437"/>
      <c r="UUE556" s="577"/>
      <c r="UUG556" s="437"/>
      <c r="UUI556" s="577"/>
      <c r="UUK556" s="437"/>
      <c r="UUM556" s="577"/>
      <c r="UUO556" s="437"/>
      <c r="UUQ556" s="577"/>
      <c r="UUS556" s="437"/>
      <c r="UUU556" s="577"/>
      <c r="UUW556" s="437"/>
      <c r="UUY556" s="577"/>
      <c r="UVA556" s="437"/>
      <c r="UVC556" s="577"/>
      <c r="UVE556" s="437"/>
      <c r="UVG556" s="577"/>
      <c r="UVI556" s="437"/>
      <c r="UVK556" s="577"/>
      <c r="UVM556" s="437"/>
      <c r="UVO556" s="577"/>
      <c r="UVQ556" s="437"/>
      <c r="UVS556" s="577"/>
      <c r="UVU556" s="437"/>
      <c r="UVW556" s="577"/>
      <c r="UVY556" s="437"/>
      <c r="UWA556" s="577"/>
      <c r="UWC556" s="437"/>
      <c r="UWE556" s="577"/>
      <c r="UWG556" s="437"/>
      <c r="UWI556" s="577"/>
      <c r="UWK556" s="437"/>
      <c r="UWM556" s="577"/>
      <c r="UWO556" s="437"/>
      <c r="UWQ556" s="577"/>
      <c r="UWS556" s="437"/>
      <c r="UWU556" s="577"/>
      <c r="UWW556" s="437"/>
      <c r="UWY556" s="577"/>
      <c r="UXA556" s="437"/>
      <c r="UXC556" s="577"/>
      <c r="UXE556" s="437"/>
      <c r="UXG556" s="577"/>
      <c r="UXI556" s="437"/>
      <c r="UXK556" s="577"/>
      <c r="UXM556" s="437"/>
      <c r="UXO556" s="577"/>
      <c r="UXQ556" s="437"/>
      <c r="UXS556" s="577"/>
      <c r="UXU556" s="437"/>
      <c r="UXW556" s="577"/>
      <c r="UXY556" s="437"/>
      <c r="UYA556" s="577"/>
      <c r="UYC556" s="437"/>
      <c r="UYE556" s="577"/>
      <c r="UYG556" s="437"/>
      <c r="UYI556" s="577"/>
      <c r="UYK556" s="437"/>
      <c r="UYM556" s="577"/>
      <c r="UYO556" s="437"/>
      <c r="UYQ556" s="577"/>
      <c r="UYS556" s="437"/>
      <c r="UYU556" s="577"/>
      <c r="UYW556" s="437"/>
      <c r="UYY556" s="577"/>
      <c r="UZA556" s="437"/>
      <c r="UZC556" s="577"/>
      <c r="UZE556" s="437"/>
      <c r="UZG556" s="577"/>
      <c r="UZI556" s="437"/>
      <c r="UZK556" s="577"/>
      <c r="UZM556" s="437"/>
      <c r="UZO556" s="577"/>
      <c r="UZQ556" s="437"/>
      <c r="UZS556" s="577"/>
      <c r="UZU556" s="437"/>
      <c r="UZW556" s="577"/>
      <c r="UZY556" s="437"/>
      <c r="VAA556" s="577"/>
      <c r="VAC556" s="437"/>
      <c r="VAE556" s="577"/>
      <c r="VAG556" s="437"/>
      <c r="VAI556" s="577"/>
      <c r="VAK556" s="437"/>
      <c r="VAM556" s="577"/>
      <c r="VAO556" s="437"/>
      <c r="VAQ556" s="577"/>
      <c r="VAS556" s="437"/>
      <c r="VAU556" s="577"/>
      <c r="VAW556" s="437"/>
      <c r="VAY556" s="577"/>
      <c r="VBA556" s="437"/>
      <c r="VBC556" s="577"/>
      <c r="VBE556" s="437"/>
      <c r="VBG556" s="577"/>
      <c r="VBI556" s="437"/>
      <c r="VBK556" s="577"/>
      <c r="VBM556" s="437"/>
      <c r="VBO556" s="577"/>
      <c r="VBQ556" s="437"/>
      <c r="VBS556" s="577"/>
      <c r="VBU556" s="437"/>
      <c r="VBW556" s="577"/>
      <c r="VBY556" s="437"/>
      <c r="VCA556" s="577"/>
      <c r="VCC556" s="437"/>
      <c r="VCE556" s="577"/>
      <c r="VCG556" s="437"/>
      <c r="VCI556" s="577"/>
      <c r="VCK556" s="437"/>
      <c r="VCM556" s="577"/>
      <c r="VCO556" s="437"/>
      <c r="VCQ556" s="577"/>
      <c r="VCS556" s="437"/>
      <c r="VCU556" s="577"/>
      <c r="VCW556" s="437"/>
      <c r="VCY556" s="577"/>
      <c r="VDA556" s="437"/>
      <c r="VDC556" s="577"/>
      <c r="VDE556" s="437"/>
      <c r="VDG556" s="577"/>
      <c r="VDI556" s="437"/>
      <c r="VDK556" s="577"/>
      <c r="VDM556" s="437"/>
      <c r="VDO556" s="577"/>
      <c r="VDQ556" s="437"/>
      <c r="VDS556" s="577"/>
      <c r="VDU556" s="437"/>
      <c r="VDW556" s="577"/>
      <c r="VDY556" s="437"/>
      <c r="VEA556" s="577"/>
      <c r="VEC556" s="437"/>
      <c r="VEE556" s="577"/>
      <c r="VEG556" s="437"/>
      <c r="VEI556" s="577"/>
      <c r="VEK556" s="437"/>
      <c r="VEM556" s="577"/>
      <c r="VEO556" s="437"/>
      <c r="VEQ556" s="577"/>
      <c r="VES556" s="437"/>
      <c r="VEU556" s="577"/>
      <c r="VEW556" s="437"/>
      <c r="VEY556" s="577"/>
      <c r="VFA556" s="437"/>
      <c r="VFC556" s="577"/>
      <c r="VFE556" s="437"/>
      <c r="VFG556" s="577"/>
      <c r="VFI556" s="437"/>
      <c r="VFK556" s="577"/>
      <c r="VFM556" s="437"/>
      <c r="VFO556" s="577"/>
      <c r="VFQ556" s="437"/>
      <c r="VFS556" s="577"/>
      <c r="VFU556" s="437"/>
      <c r="VFW556" s="577"/>
      <c r="VFY556" s="437"/>
      <c r="VGA556" s="577"/>
      <c r="VGC556" s="437"/>
      <c r="VGE556" s="577"/>
      <c r="VGG556" s="437"/>
      <c r="VGI556" s="577"/>
      <c r="VGK556" s="437"/>
      <c r="VGM556" s="577"/>
      <c r="VGO556" s="437"/>
      <c r="VGQ556" s="577"/>
      <c r="VGS556" s="437"/>
      <c r="VGU556" s="577"/>
      <c r="VGW556" s="437"/>
      <c r="VGY556" s="577"/>
      <c r="VHA556" s="437"/>
      <c r="VHC556" s="577"/>
      <c r="VHE556" s="437"/>
      <c r="VHG556" s="577"/>
      <c r="VHI556" s="437"/>
      <c r="VHK556" s="577"/>
      <c r="VHM556" s="437"/>
      <c r="VHO556" s="577"/>
      <c r="VHQ556" s="437"/>
      <c r="VHS556" s="577"/>
      <c r="VHU556" s="437"/>
      <c r="VHW556" s="577"/>
      <c r="VHY556" s="437"/>
      <c r="VIA556" s="577"/>
      <c r="VIC556" s="437"/>
      <c r="VIE556" s="577"/>
      <c r="VIG556" s="437"/>
      <c r="VII556" s="577"/>
      <c r="VIK556" s="437"/>
      <c r="VIM556" s="577"/>
      <c r="VIO556" s="437"/>
      <c r="VIQ556" s="577"/>
      <c r="VIS556" s="437"/>
      <c r="VIU556" s="577"/>
      <c r="VIW556" s="437"/>
      <c r="VIY556" s="577"/>
      <c r="VJA556" s="437"/>
      <c r="VJC556" s="577"/>
      <c r="VJE556" s="437"/>
      <c r="VJG556" s="577"/>
      <c r="VJI556" s="437"/>
      <c r="VJK556" s="577"/>
      <c r="VJM556" s="437"/>
      <c r="VJO556" s="577"/>
      <c r="VJQ556" s="437"/>
      <c r="VJS556" s="577"/>
      <c r="VJU556" s="437"/>
      <c r="VJW556" s="577"/>
      <c r="VJY556" s="437"/>
      <c r="VKA556" s="577"/>
      <c r="VKC556" s="437"/>
      <c r="VKE556" s="577"/>
      <c r="VKG556" s="437"/>
      <c r="VKI556" s="577"/>
      <c r="VKK556" s="437"/>
      <c r="VKM556" s="577"/>
      <c r="VKO556" s="437"/>
      <c r="VKQ556" s="577"/>
      <c r="VKS556" s="437"/>
      <c r="VKU556" s="577"/>
      <c r="VKW556" s="437"/>
      <c r="VKY556" s="577"/>
      <c r="VLA556" s="437"/>
      <c r="VLC556" s="577"/>
      <c r="VLE556" s="437"/>
      <c r="VLG556" s="577"/>
      <c r="VLI556" s="437"/>
      <c r="VLK556" s="577"/>
      <c r="VLM556" s="437"/>
      <c r="VLO556" s="577"/>
      <c r="VLQ556" s="437"/>
      <c r="VLS556" s="577"/>
      <c r="VLU556" s="437"/>
      <c r="VLW556" s="577"/>
      <c r="VLY556" s="437"/>
      <c r="VMA556" s="577"/>
      <c r="VMC556" s="437"/>
      <c r="VME556" s="577"/>
      <c r="VMG556" s="437"/>
      <c r="VMI556" s="577"/>
      <c r="VMK556" s="437"/>
      <c r="VMM556" s="577"/>
      <c r="VMO556" s="437"/>
      <c r="VMQ556" s="577"/>
      <c r="VMS556" s="437"/>
      <c r="VMU556" s="577"/>
      <c r="VMW556" s="437"/>
      <c r="VMY556" s="577"/>
      <c r="VNA556" s="437"/>
      <c r="VNC556" s="577"/>
      <c r="VNE556" s="437"/>
      <c r="VNG556" s="577"/>
      <c r="VNI556" s="437"/>
      <c r="VNK556" s="577"/>
      <c r="VNM556" s="437"/>
      <c r="VNO556" s="577"/>
      <c r="VNQ556" s="437"/>
      <c r="VNS556" s="577"/>
      <c r="VNU556" s="437"/>
      <c r="VNW556" s="577"/>
      <c r="VNY556" s="437"/>
      <c r="VOA556" s="577"/>
      <c r="VOC556" s="437"/>
      <c r="VOE556" s="577"/>
      <c r="VOG556" s="437"/>
      <c r="VOI556" s="577"/>
      <c r="VOK556" s="437"/>
      <c r="VOM556" s="577"/>
      <c r="VOO556" s="437"/>
      <c r="VOQ556" s="577"/>
      <c r="VOS556" s="437"/>
      <c r="VOU556" s="577"/>
      <c r="VOW556" s="437"/>
      <c r="VOY556" s="577"/>
      <c r="VPA556" s="437"/>
      <c r="VPC556" s="577"/>
      <c r="VPE556" s="437"/>
      <c r="VPG556" s="577"/>
      <c r="VPI556" s="437"/>
      <c r="VPK556" s="577"/>
      <c r="VPM556" s="437"/>
      <c r="VPO556" s="577"/>
      <c r="VPQ556" s="437"/>
      <c r="VPS556" s="577"/>
      <c r="VPU556" s="437"/>
      <c r="VPW556" s="577"/>
      <c r="VPY556" s="437"/>
      <c r="VQA556" s="577"/>
      <c r="VQC556" s="437"/>
      <c r="VQE556" s="577"/>
      <c r="VQG556" s="437"/>
      <c r="VQI556" s="577"/>
      <c r="VQK556" s="437"/>
      <c r="VQM556" s="577"/>
      <c r="VQO556" s="437"/>
      <c r="VQQ556" s="577"/>
      <c r="VQS556" s="437"/>
      <c r="VQU556" s="577"/>
      <c r="VQW556" s="437"/>
      <c r="VQY556" s="577"/>
      <c r="VRA556" s="437"/>
      <c r="VRC556" s="577"/>
      <c r="VRE556" s="437"/>
      <c r="VRG556" s="577"/>
      <c r="VRI556" s="437"/>
      <c r="VRK556" s="577"/>
      <c r="VRM556" s="437"/>
      <c r="VRO556" s="577"/>
      <c r="VRQ556" s="437"/>
      <c r="VRS556" s="577"/>
      <c r="VRU556" s="437"/>
      <c r="VRW556" s="577"/>
      <c r="VRY556" s="437"/>
      <c r="VSA556" s="577"/>
      <c r="VSC556" s="437"/>
      <c r="VSE556" s="577"/>
      <c r="VSG556" s="437"/>
      <c r="VSI556" s="577"/>
      <c r="VSK556" s="437"/>
      <c r="VSM556" s="577"/>
      <c r="VSO556" s="437"/>
      <c r="VSQ556" s="577"/>
      <c r="VSS556" s="437"/>
      <c r="VSU556" s="577"/>
      <c r="VSW556" s="437"/>
      <c r="VSY556" s="577"/>
      <c r="VTA556" s="437"/>
      <c r="VTC556" s="577"/>
      <c r="VTE556" s="437"/>
      <c r="VTG556" s="577"/>
      <c r="VTI556" s="437"/>
      <c r="VTK556" s="577"/>
      <c r="VTM556" s="437"/>
      <c r="VTO556" s="577"/>
      <c r="VTQ556" s="437"/>
      <c r="VTS556" s="577"/>
      <c r="VTU556" s="437"/>
      <c r="VTW556" s="577"/>
      <c r="VTY556" s="437"/>
      <c r="VUA556" s="577"/>
      <c r="VUC556" s="437"/>
      <c r="VUE556" s="577"/>
      <c r="VUG556" s="437"/>
      <c r="VUI556" s="577"/>
      <c r="VUK556" s="437"/>
      <c r="VUM556" s="577"/>
      <c r="VUO556" s="437"/>
      <c r="VUQ556" s="577"/>
      <c r="VUS556" s="437"/>
      <c r="VUU556" s="577"/>
      <c r="VUW556" s="437"/>
      <c r="VUY556" s="577"/>
      <c r="VVA556" s="437"/>
      <c r="VVC556" s="577"/>
      <c r="VVE556" s="437"/>
      <c r="VVG556" s="577"/>
      <c r="VVI556" s="437"/>
      <c r="VVK556" s="577"/>
      <c r="VVM556" s="437"/>
      <c r="VVO556" s="577"/>
      <c r="VVQ556" s="437"/>
      <c r="VVS556" s="577"/>
      <c r="VVU556" s="437"/>
      <c r="VVW556" s="577"/>
      <c r="VVY556" s="437"/>
      <c r="VWA556" s="577"/>
      <c r="VWC556" s="437"/>
      <c r="VWE556" s="577"/>
      <c r="VWG556" s="437"/>
      <c r="VWI556" s="577"/>
      <c r="VWK556" s="437"/>
      <c r="VWM556" s="577"/>
      <c r="VWO556" s="437"/>
      <c r="VWQ556" s="577"/>
      <c r="VWS556" s="437"/>
      <c r="VWU556" s="577"/>
      <c r="VWW556" s="437"/>
      <c r="VWY556" s="577"/>
      <c r="VXA556" s="437"/>
      <c r="VXC556" s="577"/>
      <c r="VXE556" s="437"/>
      <c r="VXG556" s="577"/>
      <c r="VXI556" s="437"/>
      <c r="VXK556" s="577"/>
      <c r="VXM556" s="437"/>
      <c r="VXO556" s="577"/>
      <c r="VXQ556" s="437"/>
      <c r="VXS556" s="577"/>
      <c r="VXU556" s="437"/>
      <c r="VXW556" s="577"/>
      <c r="VXY556" s="437"/>
      <c r="VYA556" s="577"/>
      <c r="VYC556" s="437"/>
      <c r="VYE556" s="577"/>
      <c r="VYG556" s="437"/>
      <c r="VYI556" s="577"/>
      <c r="VYK556" s="437"/>
      <c r="VYM556" s="577"/>
      <c r="VYO556" s="437"/>
      <c r="VYQ556" s="577"/>
      <c r="VYS556" s="437"/>
      <c r="VYU556" s="577"/>
      <c r="VYW556" s="437"/>
      <c r="VYY556" s="577"/>
      <c r="VZA556" s="437"/>
      <c r="VZC556" s="577"/>
      <c r="VZE556" s="437"/>
      <c r="VZG556" s="577"/>
      <c r="VZI556" s="437"/>
      <c r="VZK556" s="577"/>
      <c r="VZM556" s="437"/>
      <c r="VZO556" s="577"/>
      <c r="VZQ556" s="437"/>
      <c r="VZS556" s="577"/>
      <c r="VZU556" s="437"/>
      <c r="VZW556" s="577"/>
      <c r="VZY556" s="437"/>
      <c r="WAA556" s="577"/>
      <c r="WAC556" s="437"/>
      <c r="WAE556" s="577"/>
      <c r="WAG556" s="437"/>
      <c r="WAI556" s="577"/>
      <c r="WAK556" s="437"/>
      <c r="WAM556" s="577"/>
      <c r="WAO556" s="437"/>
      <c r="WAQ556" s="577"/>
      <c r="WAS556" s="437"/>
      <c r="WAU556" s="577"/>
      <c r="WAW556" s="437"/>
      <c r="WAY556" s="577"/>
      <c r="WBA556" s="437"/>
      <c r="WBC556" s="577"/>
      <c r="WBE556" s="437"/>
      <c r="WBG556" s="577"/>
      <c r="WBI556" s="437"/>
      <c r="WBK556" s="577"/>
      <c r="WBM556" s="437"/>
      <c r="WBO556" s="577"/>
      <c r="WBQ556" s="437"/>
      <c r="WBS556" s="577"/>
      <c r="WBU556" s="437"/>
      <c r="WBW556" s="577"/>
      <c r="WBY556" s="437"/>
      <c r="WCA556" s="577"/>
      <c r="WCC556" s="437"/>
      <c r="WCE556" s="577"/>
      <c r="WCG556" s="437"/>
      <c r="WCI556" s="577"/>
      <c r="WCK556" s="437"/>
      <c r="WCM556" s="577"/>
      <c r="WCO556" s="437"/>
      <c r="WCQ556" s="577"/>
      <c r="WCS556" s="437"/>
      <c r="WCU556" s="577"/>
      <c r="WCW556" s="437"/>
      <c r="WCY556" s="577"/>
      <c r="WDA556" s="437"/>
      <c r="WDC556" s="577"/>
      <c r="WDE556" s="437"/>
      <c r="WDG556" s="577"/>
      <c r="WDI556" s="437"/>
      <c r="WDK556" s="577"/>
      <c r="WDM556" s="437"/>
      <c r="WDO556" s="577"/>
      <c r="WDQ556" s="437"/>
      <c r="WDS556" s="577"/>
      <c r="WDU556" s="437"/>
      <c r="WDW556" s="577"/>
      <c r="WDY556" s="437"/>
      <c r="WEA556" s="577"/>
      <c r="WEC556" s="437"/>
      <c r="WEE556" s="577"/>
      <c r="WEG556" s="437"/>
      <c r="WEI556" s="577"/>
      <c r="WEK556" s="437"/>
      <c r="WEM556" s="577"/>
      <c r="WEO556" s="437"/>
      <c r="WEQ556" s="577"/>
      <c r="WES556" s="437"/>
      <c r="WEU556" s="577"/>
      <c r="WEW556" s="437"/>
      <c r="WEY556" s="577"/>
      <c r="WFA556" s="437"/>
      <c r="WFC556" s="577"/>
      <c r="WFE556" s="437"/>
      <c r="WFG556" s="577"/>
      <c r="WFI556" s="437"/>
      <c r="WFK556" s="577"/>
      <c r="WFM556" s="437"/>
      <c r="WFO556" s="577"/>
      <c r="WFQ556" s="437"/>
      <c r="WFS556" s="577"/>
      <c r="WFU556" s="437"/>
      <c r="WFW556" s="577"/>
      <c r="WFY556" s="437"/>
      <c r="WGA556" s="577"/>
      <c r="WGC556" s="437"/>
      <c r="WGE556" s="577"/>
      <c r="WGG556" s="437"/>
      <c r="WGI556" s="577"/>
      <c r="WGK556" s="437"/>
      <c r="WGM556" s="577"/>
      <c r="WGO556" s="437"/>
      <c r="WGQ556" s="577"/>
      <c r="WGS556" s="437"/>
      <c r="WGU556" s="577"/>
      <c r="WGW556" s="437"/>
      <c r="WGY556" s="577"/>
      <c r="WHA556" s="437"/>
      <c r="WHC556" s="577"/>
      <c r="WHE556" s="437"/>
      <c r="WHG556" s="577"/>
      <c r="WHI556" s="437"/>
      <c r="WHK556" s="577"/>
      <c r="WHM556" s="437"/>
      <c r="WHO556" s="577"/>
      <c r="WHQ556" s="437"/>
      <c r="WHS556" s="577"/>
      <c r="WHU556" s="437"/>
      <c r="WHW556" s="577"/>
      <c r="WHY556" s="437"/>
      <c r="WIA556" s="577"/>
      <c r="WIC556" s="437"/>
      <c r="WIE556" s="577"/>
      <c r="WIG556" s="437"/>
      <c r="WII556" s="577"/>
      <c r="WIK556" s="437"/>
      <c r="WIM556" s="577"/>
      <c r="WIO556" s="437"/>
      <c r="WIQ556" s="577"/>
      <c r="WIS556" s="437"/>
      <c r="WIU556" s="577"/>
      <c r="WIW556" s="437"/>
      <c r="WIY556" s="577"/>
      <c r="WJA556" s="437"/>
      <c r="WJC556" s="577"/>
      <c r="WJE556" s="437"/>
      <c r="WJG556" s="577"/>
      <c r="WJI556" s="437"/>
      <c r="WJK556" s="577"/>
      <c r="WJM556" s="437"/>
      <c r="WJO556" s="577"/>
      <c r="WJQ556" s="437"/>
      <c r="WJS556" s="577"/>
      <c r="WJU556" s="437"/>
      <c r="WJW556" s="577"/>
      <c r="WJY556" s="437"/>
      <c r="WKA556" s="577"/>
      <c r="WKC556" s="437"/>
      <c r="WKE556" s="577"/>
      <c r="WKG556" s="437"/>
      <c r="WKI556" s="577"/>
      <c r="WKK556" s="437"/>
      <c r="WKM556" s="577"/>
      <c r="WKO556" s="437"/>
      <c r="WKQ556" s="577"/>
      <c r="WKS556" s="437"/>
      <c r="WKU556" s="577"/>
      <c r="WKW556" s="437"/>
      <c r="WKY556" s="577"/>
      <c r="WLA556" s="437"/>
      <c r="WLC556" s="577"/>
      <c r="WLE556" s="437"/>
      <c r="WLG556" s="577"/>
      <c r="WLI556" s="437"/>
      <c r="WLK556" s="577"/>
      <c r="WLM556" s="437"/>
      <c r="WLO556" s="577"/>
      <c r="WLQ556" s="437"/>
      <c r="WLS556" s="577"/>
      <c r="WLU556" s="437"/>
      <c r="WLW556" s="577"/>
      <c r="WLY556" s="437"/>
      <c r="WMA556" s="577"/>
      <c r="WMC556" s="437"/>
      <c r="WME556" s="577"/>
      <c r="WMG556" s="437"/>
      <c r="WMI556" s="577"/>
      <c r="WMK556" s="437"/>
      <c r="WMM556" s="577"/>
      <c r="WMO556" s="437"/>
      <c r="WMQ556" s="577"/>
      <c r="WMS556" s="437"/>
      <c r="WMU556" s="577"/>
      <c r="WMW556" s="437"/>
      <c r="WMY556" s="577"/>
      <c r="WNA556" s="437"/>
      <c r="WNC556" s="577"/>
      <c r="WNE556" s="437"/>
      <c r="WNG556" s="577"/>
      <c r="WNI556" s="437"/>
      <c r="WNK556" s="577"/>
      <c r="WNM556" s="437"/>
      <c r="WNO556" s="577"/>
      <c r="WNQ556" s="437"/>
      <c r="WNS556" s="577"/>
      <c r="WNU556" s="437"/>
      <c r="WNW556" s="577"/>
      <c r="WNY556" s="437"/>
      <c r="WOA556" s="577"/>
      <c r="WOC556" s="437"/>
      <c r="WOE556" s="577"/>
      <c r="WOG556" s="437"/>
      <c r="WOI556" s="577"/>
      <c r="WOK556" s="437"/>
      <c r="WOM556" s="577"/>
      <c r="WOO556" s="437"/>
      <c r="WOQ556" s="577"/>
      <c r="WOS556" s="437"/>
      <c r="WOU556" s="577"/>
      <c r="WOW556" s="437"/>
      <c r="WOY556" s="577"/>
      <c r="WPA556" s="437"/>
      <c r="WPC556" s="577"/>
      <c r="WPE556" s="437"/>
      <c r="WPG556" s="577"/>
      <c r="WPI556" s="437"/>
      <c r="WPK556" s="577"/>
      <c r="WPM556" s="437"/>
      <c r="WPO556" s="577"/>
      <c r="WPQ556" s="437"/>
      <c r="WPS556" s="577"/>
      <c r="WPU556" s="437"/>
      <c r="WPW556" s="577"/>
      <c r="WPY556" s="437"/>
      <c r="WQA556" s="577"/>
      <c r="WQC556" s="437"/>
      <c r="WQE556" s="577"/>
      <c r="WQG556" s="437"/>
      <c r="WQI556" s="577"/>
      <c r="WQK556" s="437"/>
      <c r="WQM556" s="577"/>
      <c r="WQO556" s="437"/>
      <c r="WQQ556" s="577"/>
      <c r="WQS556" s="437"/>
      <c r="WQU556" s="577"/>
      <c r="WQW556" s="437"/>
      <c r="WQY556" s="577"/>
      <c r="WRA556" s="437"/>
      <c r="WRC556" s="577"/>
      <c r="WRE556" s="437"/>
      <c r="WRG556" s="577"/>
      <c r="WRI556" s="437"/>
      <c r="WRK556" s="577"/>
      <c r="WRM556" s="437"/>
      <c r="WRO556" s="577"/>
      <c r="WRQ556" s="437"/>
      <c r="WRS556" s="577"/>
      <c r="WRU556" s="437"/>
      <c r="WRW556" s="577"/>
      <c r="WRY556" s="437"/>
      <c r="WSA556" s="577"/>
      <c r="WSC556" s="437"/>
      <c r="WSE556" s="577"/>
      <c r="WSG556" s="437"/>
      <c r="WSI556" s="577"/>
      <c r="WSK556" s="437"/>
      <c r="WSM556" s="577"/>
      <c r="WSO556" s="437"/>
      <c r="WSQ556" s="577"/>
      <c r="WSS556" s="437"/>
      <c r="WSU556" s="577"/>
      <c r="WSW556" s="437"/>
      <c r="WSY556" s="577"/>
      <c r="WTA556" s="437"/>
      <c r="WTC556" s="577"/>
      <c r="WTE556" s="437"/>
      <c r="WTG556" s="577"/>
      <c r="WTI556" s="437"/>
      <c r="WTK556" s="577"/>
      <c r="WTM556" s="437"/>
      <c r="WTO556" s="577"/>
      <c r="WTQ556" s="437"/>
      <c r="WTS556" s="577"/>
      <c r="WTU556" s="437"/>
      <c r="WTW556" s="577"/>
      <c r="WTY556" s="437"/>
      <c r="WUA556" s="577"/>
      <c r="WUC556" s="437"/>
      <c r="WUE556" s="577"/>
      <c r="WUG556" s="437"/>
      <c r="WUI556" s="577"/>
      <c r="WUK556" s="437"/>
      <c r="WUM556" s="577"/>
      <c r="WUO556" s="437"/>
      <c r="WUQ556" s="577"/>
      <c r="WUS556" s="437"/>
      <c r="WUU556" s="577"/>
      <c r="WUW556" s="437"/>
      <c r="WUY556" s="577"/>
      <c r="WVA556" s="437"/>
      <c r="WVC556" s="577"/>
      <c r="WVE556" s="437"/>
      <c r="WVG556" s="577"/>
      <c r="WVI556" s="437"/>
      <c r="WVK556" s="577"/>
      <c r="WVM556" s="437"/>
      <c r="WVO556" s="577"/>
      <c r="WVQ556" s="437"/>
      <c r="WVS556" s="577"/>
      <c r="WVU556" s="437"/>
      <c r="WVW556" s="577"/>
      <c r="WVY556" s="437"/>
      <c r="WWA556" s="577"/>
      <c r="WWC556" s="437"/>
      <c r="WWE556" s="577"/>
      <c r="WWG556" s="437"/>
      <c r="WWI556" s="577"/>
      <c r="WWK556" s="437"/>
      <c r="WWM556" s="577"/>
      <c r="WWO556" s="437"/>
      <c r="WWQ556" s="577"/>
      <c r="WWS556" s="437"/>
      <c r="WWU556" s="577"/>
      <c r="WWW556" s="437"/>
      <c r="WWY556" s="577"/>
      <c r="WXA556" s="437"/>
      <c r="WXC556" s="577"/>
      <c r="WXE556" s="437"/>
      <c r="WXG556" s="577"/>
      <c r="WXI556" s="437"/>
      <c r="WXK556" s="577"/>
      <c r="WXM556" s="437"/>
      <c r="WXO556" s="577"/>
      <c r="WXQ556" s="437"/>
      <c r="WXS556" s="577"/>
      <c r="WXU556" s="437"/>
      <c r="WXW556" s="577"/>
      <c r="WXY556" s="437"/>
      <c r="WYA556" s="577"/>
      <c r="WYC556" s="437"/>
      <c r="WYE556" s="577"/>
      <c r="WYG556" s="437"/>
      <c r="WYI556" s="577"/>
      <c r="WYK556" s="437"/>
      <c r="WYM556" s="577"/>
      <c r="WYO556" s="437"/>
      <c r="WYQ556" s="577"/>
      <c r="WYS556" s="437"/>
      <c r="WYU556" s="577"/>
      <c r="WYW556" s="437"/>
      <c r="WYY556" s="577"/>
      <c r="WZA556" s="437"/>
      <c r="WZC556" s="577"/>
      <c r="WZE556" s="437"/>
      <c r="WZG556" s="577"/>
      <c r="WZI556" s="437"/>
      <c r="WZK556" s="577"/>
      <c r="WZM556" s="437"/>
      <c r="WZO556" s="577"/>
      <c r="WZQ556" s="437"/>
      <c r="WZS556" s="577"/>
      <c r="WZU556" s="437"/>
      <c r="WZW556" s="577"/>
      <c r="WZY556" s="437"/>
      <c r="XAA556" s="577"/>
      <c r="XAC556" s="437"/>
      <c r="XAE556" s="577"/>
      <c r="XAG556" s="437"/>
      <c r="XAI556" s="577"/>
      <c r="XAK556" s="437"/>
      <c r="XAM556" s="577"/>
      <c r="XAO556" s="437"/>
      <c r="XAQ556" s="577"/>
      <c r="XAS556" s="437"/>
      <c r="XAU556" s="577"/>
      <c r="XAW556" s="437"/>
      <c r="XAY556" s="577"/>
      <c r="XBA556" s="437"/>
      <c r="XBC556" s="577"/>
      <c r="XBE556" s="437"/>
      <c r="XBG556" s="577"/>
      <c r="XBI556" s="437"/>
      <c r="XBK556" s="577"/>
      <c r="XBM556" s="437"/>
      <c r="XBO556" s="577"/>
      <c r="XBQ556" s="437"/>
      <c r="XBS556" s="577"/>
      <c r="XBU556" s="437"/>
      <c r="XBW556" s="577"/>
      <c r="XBY556" s="437"/>
      <c r="XCA556" s="577"/>
      <c r="XCC556" s="437"/>
      <c r="XCE556" s="577"/>
      <c r="XCG556" s="437"/>
      <c r="XCI556" s="577"/>
      <c r="XCK556" s="437"/>
      <c r="XCM556" s="577"/>
      <c r="XCO556" s="437"/>
      <c r="XCQ556" s="577"/>
      <c r="XCS556" s="437"/>
      <c r="XCU556" s="577"/>
      <c r="XCW556" s="437"/>
      <c r="XCY556" s="577"/>
      <c r="XDA556" s="437"/>
      <c r="XDC556" s="577"/>
      <c r="XDE556" s="437"/>
      <c r="XDG556" s="577"/>
      <c r="XDI556" s="437"/>
      <c r="XDK556" s="577"/>
      <c r="XDM556" s="437"/>
      <c r="XDO556" s="577"/>
      <c r="XDQ556" s="437"/>
      <c r="XDS556" s="577"/>
      <c r="XDU556" s="437"/>
      <c r="XDW556" s="577"/>
      <c r="XDY556" s="437"/>
      <c r="XEA556" s="577"/>
      <c r="XEC556" s="437"/>
      <c r="XEE556" s="577"/>
      <c r="XEG556" s="437"/>
      <c r="XEI556" s="577"/>
      <c r="XEK556" s="437"/>
      <c r="XEM556" s="577"/>
      <c r="XEO556" s="437"/>
      <c r="XEQ556" s="577"/>
      <c r="XES556" s="437"/>
      <c r="XEU556" s="577"/>
      <c r="XEW556" s="437"/>
      <c r="XEY556" s="577"/>
      <c r="XFA556" s="437"/>
      <c r="XFC556" s="577"/>
    </row>
    <row r="557" spans="1:1023 1025:2047 2049:3071 3073:4095 4097:5119 5121:6143 6145:7167 7169:8191 8193:9215 9217:10239 10241:11263 11265:12287 12289:13311 13313:14335 14337:15359 15361:16383">
      <c r="A557" s="437"/>
      <c r="E557" s="437"/>
      <c r="G557" s="577"/>
      <c r="I557" s="437"/>
      <c r="K557" s="577"/>
      <c r="M557" s="437"/>
      <c r="O557" s="577"/>
      <c r="Q557" s="437"/>
      <c r="S557" s="577"/>
      <c r="U557" s="437"/>
      <c r="W557" s="577"/>
      <c r="Y557" s="437"/>
      <c r="AA557" s="577"/>
      <c r="AC557" s="437"/>
      <c r="AE557" s="577"/>
      <c r="AG557" s="437"/>
      <c r="AI557" s="577"/>
      <c r="AK557" s="437"/>
      <c r="AM557" s="577"/>
      <c r="AO557" s="437"/>
      <c r="AQ557" s="577"/>
      <c r="AS557" s="437"/>
      <c r="AU557" s="577"/>
      <c r="AW557" s="437"/>
      <c r="AY557" s="577"/>
      <c r="BA557" s="437"/>
      <c r="BC557" s="577"/>
      <c r="BE557" s="437"/>
      <c r="BG557" s="577"/>
      <c r="BI557" s="437"/>
      <c r="BK557" s="577"/>
      <c r="BM557" s="437"/>
      <c r="BO557" s="577"/>
      <c r="BQ557" s="437"/>
      <c r="BS557" s="577"/>
      <c r="BU557" s="437"/>
      <c r="BW557" s="577"/>
      <c r="BY557" s="437"/>
      <c r="CA557" s="577"/>
      <c r="CC557" s="437"/>
      <c r="CE557" s="577"/>
      <c r="CG557" s="437"/>
      <c r="CI557" s="577"/>
      <c r="CK557" s="437"/>
      <c r="CM557" s="577"/>
      <c r="CO557" s="437"/>
      <c r="CQ557" s="577"/>
      <c r="CS557" s="437"/>
      <c r="CU557" s="577"/>
      <c r="CW557" s="437"/>
      <c r="CY557" s="577"/>
      <c r="DA557" s="437"/>
      <c r="DC557" s="577"/>
      <c r="DE557" s="437"/>
      <c r="DG557" s="577"/>
      <c r="DI557" s="437"/>
      <c r="DK557" s="577"/>
      <c r="DM557" s="437"/>
      <c r="DO557" s="577"/>
      <c r="DQ557" s="437"/>
      <c r="DS557" s="577"/>
      <c r="DU557" s="437"/>
      <c r="DW557" s="577"/>
      <c r="DY557" s="437"/>
      <c r="EA557" s="577"/>
      <c r="EC557" s="437"/>
      <c r="EE557" s="577"/>
      <c r="EG557" s="437"/>
      <c r="EI557" s="577"/>
      <c r="EK557" s="437"/>
      <c r="EM557" s="577"/>
      <c r="EO557" s="437"/>
      <c r="EQ557" s="577"/>
      <c r="ES557" s="437"/>
      <c r="EU557" s="577"/>
      <c r="EW557" s="437"/>
      <c r="EY557" s="577"/>
      <c r="FA557" s="437"/>
      <c r="FC557" s="577"/>
      <c r="FE557" s="437"/>
      <c r="FG557" s="577"/>
      <c r="FI557" s="437"/>
      <c r="FK557" s="577"/>
      <c r="FM557" s="437"/>
      <c r="FO557" s="577"/>
      <c r="FQ557" s="437"/>
      <c r="FS557" s="577"/>
      <c r="FU557" s="437"/>
      <c r="FW557" s="577"/>
      <c r="FY557" s="437"/>
      <c r="GA557" s="577"/>
      <c r="GC557" s="437"/>
      <c r="GE557" s="577"/>
      <c r="GG557" s="437"/>
      <c r="GI557" s="577"/>
      <c r="GK557" s="437"/>
      <c r="GM557" s="577"/>
      <c r="GO557" s="437"/>
      <c r="GQ557" s="577"/>
      <c r="GS557" s="437"/>
      <c r="GU557" s="577"/>
      <c r="GW557" s="437"/>
      <c r="GY557" s="577"/>
      <c r="HA557" s="437"/>
      <c r="HC557" s="577"/>
      <c r="HE557" s="437"/>
      <c r="HG557" s="577"/>
      <c r="HI557" s="437"/>
      <c r="HK557" s="577"/>
      <c r="HM557" s="437"/>
      <c r="HO557" s="577"/>
      <c r="HQ557" s="437"/>
      <c r="HS557" s="577"/>
      <c r="HU557" s="437"/>
      <c r="HW557" s="577"/>
      <c r="HY557" s="437"/>
      <c r="IA557" s="577"/>
      <c r="IC557" s="437"/>
      <c r="IE557" s="577"/>
      <c r="IG557" s="437"/>
      <c r="II557" s="577"/>
      <c r="IK557" s="437"/>
      <c r="IM557" s="577"/>
      <c r="IO557" s="437"/>
      <c r="IQ557" s="577"/>
      <c r="IS557" s="437"/>
      <c r="IU557" s="577"/>
      <c r="IW557" s="437"/>
      <c r="IY557" s="577"/>
      <c r="JA557" s="437"/>
      <c r="JC557" s="577"/>
      <c r="JE557" s="437"/>
      <c r="JG557" s="577"/>
      <c r="JI557" s="437"/>
      <c r="JK557" s="577"/>
      <c r="JM557" s="437"/>
      <c r="JO557" s="577"/>
      <c r="JQ557" s="437"/>
      <c r="JS557" s="577"/>
      <c r="JU557" s="437"/>
      <c r="JW557" s="577"/>
      <c r="JY557" s="437"/>
      <c r="KA557" s="577"/>
      <c r="KC557" s="437"/>
      <c r="KE557" s="577"/>
      <c r="KG557" s="437"/>
      <c r="KI557" s="577"/>
      <c r="KK557" s="437"/>
      <c r="KM557" s="577"/>
      <c r="KO557" s="437"/>
      <c r="KQ557" s="577"/>
      <c r="KS557" s="437"/>
      <c r="KU557" s="577"/>
      <c r="KW557" s="437"/>
      <c r="KY557" s="577"/>
      <c r="LA557" s="437"/>
      <c r="LC557" s="577"/>
      <c r="LE557" s="437"/>
      <c r="LG557" s="577"/>
      <c r="LI557" s="437"/>
      <c r="LK557" s="577"/>
      <c r="LM557" s="437"/>
      <c r="LO557" s="577"/>
      <c r="LQ557" s="437"/>
      <c r="LS557" s="577"/>
      <c r="LU557" s="437"/>
      <c r="LW557" s="577"/>
      <c r="LY557" s="437"/>
      <c r="MA557" s="577"/>
      <c r="MC557" s="437"/>
      <c r="ME557" s="577"/>
      <c r="MG557" s="437"/>
      <c r="MI557" s="577"/>
      <c r="MK557" s="437"/>
      <c r="MM557" s="577"/>
      <c r="MO557" s="437"/>
      <c r="MQ557" s="577"/>
      <c r="MS557" s="437"/>
      <c r="MU557" s="577"/>
      <c r="MW557" s="437"/>
      <c r="MY557" s="577"/>
      <c r="NA557" s="437"/>
      <c r="NC557" s="577"/>
      <c r="NE557" s="437"/>
      <c r="NG557" s="577"/>
      <c r="NI557" s="437"/>
      <c r="NK557" s="577"/>
      <c r="NM557" s="437"/>
      <c r="NO557" s="577"/>
      <c r="NQ557" s="437"/>
      <c r="NS557" s="577"/>
      <c r="NU557" s="437"/>
      <c r="NW557" s="577"/>
      <c r="NY557" s="437"/>
      <c r="OA557" s="577"/>
      <c r="OC557" s="437"/>
      <c r="OE557" s="577"/>
      <c r="OG557" s="437"/>
      <c r="OI557" s="577"/>
      <c r="OK557" s="437"/>
      <c r="OM557" s="577"/>
      <c r="OO557" s="437"/>
      <c r="OQ557" s="577"/>
      <c r="OS557" s="437"/>
      <c r="OU557" s="577"/>
      <c r="OW557" s="437"/>
      <c r="OY557" s="577"/>
      <c r="PA557" s="437"/>
      <c r="PC557" s="577"/>
      <c r="PE557" s="437"/>
      <c r="PG557" s="577"/>
      <c r="PI557" s="437"/>
      <c r="PK557" s="577"/>
      <c r="PM557" s="437"/>
      <c r="PO557" s="577"/>
      <c r="PQ557" s="437"/>
      <c r="PS557" s="577"/>
      <c r="PU557" s="437"/>
      <c r="PW557" s="577"/>
      <c r="PY557" s="437"/>
      <c r="QA557" s="577"/>
      <c r="QC557" s="437"/>
      <c r="QE557" s="577"/>
      <c r="QG557" s="437"/>
      <c r="QI557" s="577"/>
      <c r="QK557" s="437"/>
      <c r="QM557" s="577"/>
      <c r="QO557" s="437"/>
      <c r="QQ557" s="577"/>
      <c r="QS557" s="437"/>
      <c r="QU557" s="577"/>
      <c r="QW557" s="437"/>
      <c r="QY557" s="577"/>
      <c r="RA557" s="437"/>
      <c r="RC557" s="577"/>
      <c r="RE557" s="437"/>
      <c r="RG557" s="577"/>
      <c r="RI557" s="437"/>
      <c r="RK557" s="577"/>
      <c r="RM557" s="437"/>
      <c r="RO557" s="577"/>
      <c r="RQ557" s="437"/>
      <c r="RS557" s="577"/>
      <c r="RU557" s="437"/>
      <c r="RW557" s="577"/>
      <c r="RY557" s="437"/>
      <c r="SA557" s="577"/>
      <c r="SC557" s="437"/>
      <c r="SE557" s="577"/>
      <c r="SG557" s="437"/>
      <c r="SI557" s="577"/>
      <c r="SK557" s="437"/>
      <c r="SM557" s="577"/>
      <c r="SO557" s="437"/>
      <c r="SQ557" s="577"/>
      <c r="SS557" s="437"/>
      <c r="SU557" s="577"/>
      <c r="SW557" s="437"/>
      <c r="SY557" s="577"/>
      <c r="TA557" s="437"/>
      <c r="TC557" s="577"/>
      <c r="TE557" s="437"/>
      <c r="TG557" s="577"/>
      <c r="TI557" s="437"/>
      <c r="TK557" s="577"/>
      <c r="TM557" s="437"/>
      <c r="TO557" s="577"/>
      <c r="TQ557" s="437"/>
      <c r="TS557" s="577"/>
      <c r="TU557" s="437"/>
      <c r="TW557" s="577"/>
      <c r="TY557" s="437"/>
      <c r="UA557" s="577"/>
      <c r="UC557" s="437"/>
      <c r="UE557" s="577"/>
      <c r="UG557" s="437"/>
      <c r="UI557" s="577"/>
      <c r="UK557" s="437"/>
      <c r="UM557" s="577"/>
      <c r="UO557" s="437"/>
      <c r="UQ557" s="577"/>
      <c r="US557" s="437"/>
      <c r="UU557" s="577"/>
      <c r="UW557" s="437"/>
      <c r="UY557" s="577"/>
      <c r="VA557" s="437"/>
      <c r="VC557" s="577"/>
      <c r="VE557" s="437"/>
      <c r="VG557" s="577"/>
      <c r="VI557" s="437"/>
      <c r="VK557" s="577"/>
      <c r="VM557" s="437"/>
      <c r="VO557" s="577"/>
      <c r="VQ557" s="437"/>
      <c r="VS557" s="577"/>
      <c r="VU557" s="437"/>
      <c r="VW557" s="577"/>
      <c r="VY557" s="437"/>
      <c r="WA557" s="577"/>
      <c r="WC557" s="437"/>
      <c r="WE557" s="577"/>
      <c r="WG557" s="437"/>
      <c r="WI557" s="577"/>
      <c r="WK557" s="437"/>
      <c r="WM557" s="577"/>
      <c r="WO557" s="437"/>
      <c r="WQ557" s="577"/>
      <c r="WS557" s="437"/>
      <c r="WU557" s="577"/>
      <c r="WW557" s="437"/>
      <c r="WY557" s="577"/>
      <c r="XA557" s="437"/>
      <c r="XC557" s="577"/>
      <c r="XE557" s="437"/>
      <c r="XG557" s="577"/>
      <c r="XI557" s="437"/>
      <c r="XK557" s="577"/>
      <c r="XM557" s="437"/>
      <c r="XO557" s="577"/>
      <c r="XQ557" s="437"/>
      <c r="XS557" s="577"/>
      <c r="XU557" s="437"/>
      <c r="XW557" s="577"/>
      <c r="XY557" s="437"/>
      <c r="YA557" s="577"/>
      <c r="YC557" s="437"/>
      <c r="YE557" s="577"/>
      <c r="YG557" s="437"/>
      <c r="YI557" s="577"/>
      <c r="YK557" s="437"/>
      <c r="YM557" s="577"/>
      <c r="YO557" s="437"/>
      <c r="YQ557" s="577"/>
      <c r="YS557" s="437"/>
      <c r="YU557" s="577"/>
      <c r="YW557" s="437"/>
      <c r="YY557" s="577"/>
      <c r="ZA557" s="437"/>
      <c r="ZC557" s="577"/>
      <c r="ZE557" s="437"/>
      <c r="ZG557" s="577"/>
      <c r="ZI557" s="437"/>
      <c r="ZK557" s="577"/>
      <c r="ZM557" s="437"/>
      <c r="ZO557" s="577"/>
      <c r="ZQ557" s="437"/>
      <c r="ZS557" s="577"/>
      <c r="ZU557" s="437"/>
      <c r="ZW557" s="577"/>
      <c r="ZY557" s="437"/>
      <c r="AAA557" s="577"/>
      <c r="AAC557" s="437"/>
      <c r="AAE557" s="577"/>
      <c r="AAG557" s="437"/>
      <c r="AAI557" s="577"/>
      <c r="AAK557" s="437"/>
      <c r="AAM557" s="577"/>
      <c r="AAO557" s="437"/>
      <c r="AAQ557" s="577"/>
      <c r="AAS557" s="437"/>
      <c r="AAU557" s="577"/>
      <c r="AAW557" s="437"/>
      <c r="AAY557" s="577"/>
      <c r="ABA557" s="437"/>
      <c r="ABC557" s="577"/>
      <c r="ABE557" s="437"/>
      <c r="ABG557" s="577"/>
      <c r="ABI557" s="437"/>
      <c r="ABK557" s="577"/>
      <c r="ABM557" s="437"/>
      <c r="ABO557" s="577"/>
      <c r="ABQ557" s="437"/>
      <c r="ABS557" s="577"/>
      <c r="ABU557" s="437"/>
      <c r="ABW557" s="577"/>
      <c r="ABY557" s="437"/>
      <c r="ACA557" s="577"/>
      <c r="ACC557" s="437"/>
      <c r="ACE557" s="577"/>
      <c r="ACG557" s="437"/>
      <c r="ACI557" s="577"/>
      <c r="ACK557" s="437"/>
      <c r="ACM557" s="577"/>
      <c r="ACO557" s="437"/>
      <c r="ACQ557" s="577"/>
      <c r="ACS557" s="437"/>
      <c r="ACU557" s="577"/>
      <c r="ACW557" s="437"/>
      <c r="ACY557" s="577"/>
      <c r="ADA557" s="437"/>
      <c r="ADC557" s="577"/>
      <c r="ADE557" s="437"/>
      <c r="ADG557" s="577"/>
      <c r="ADI557" s="437"/>
      <c r="ADK557" s="577"/>
      <c r="ADM557" s="437"/>
      <c r="ADO557" s="577"/>
      <c r="ADQ557" s="437"/>
      <c r="ADS557" s="577"/>
      <c r="ADU557" s="437"/>
      <c r="ADW557" s="577"/>
      <c r="ADY557" s="437"/>
      <c r="AEA557" s="577"/>
      <c r="AEC557" s="437"/>
      <c r="AEE557" s="577"/>
      <c r="AEG557" s="437"/>
      <c r="AEI557" s="577"/>
      <c r="AEK557" s="437"/>
      <c r="AEM557" s="577"/>
      <c r="AEO557" s="437"/>
      <c r="AEQ557" s="577"/>
      <c r="AES557" s="437"/>
      <c r="AEU557" s="577"/>
      <c r="AEW557" s="437"/>
      <c r="AEY557" s="577"/>
      <c r="AFA557" s="437"/>
      <c r="AFC557" s="577"/>
      <c r="AFE557" s="437"/>
      <c r="AFG557" s="577"/>
      <c r="AFI557" s="437"/>
      <c r="AFK557" s="577"/>
      <c r="AFM557" s="437"/>
      <c r="AFO557" s="577"/>
      <c r="AFQ557" s="437"/>
      <c r="AFS557" s="577"/>
      <c r="AFU557" s="437"/>
      <c r="AFW557" s="577"/>
      <c r="AFY557" s="437"/>
      <c r="AGA557" s="577"/>
      <c r="AGC557" s="437"/>
      <c r="AGE557" s="577"/>
      <c r="AGG557" s="437"/>
      <c r="AGI557" s="577"/>
      <c r="AGK557" s="437"/>
      <c r="AGM557" s="577"/>
      <c r="AGO557" s="437"/>
      <c r="AGQ557" s="577"/>
      <c r="AGS557" s="437"/>
      <c r="AGU557" s="577"/>
      <c r="AGW557" s="437"/>
      <c r="AGY557" s="577"/>
      <c r="AHA557" s="437"/>
      <c r="AHC557" s="577"/>
      <c r="AHE557" s="437"/>
      <c r="AHG557" s="577"/>
      <c r="AHI557" s="437"/>
      <c r="AHK557" s="577"/>
      <c r="AHM557" s="437"/>
      <c r="AHO557" s="577"/>
      <c r="AHQ557" s="437"/>
      <c r="AHS557" s="577"/>
      <c r="AHU557" s="437"/>
      <c r="AHW557" s="577"/>
      <c r="AHY557" s="437"/>
      <c r="AIA557" s="577"/>
      <c r="AIC557" s="437"/>
      <c r="AIE557" s="577"/>
      <c r="AIG557" s="437"/>
      <c r="AII557" s="577"/>
      <c r="AIK557" s="437"/>
      <c r="AIM557" s="577"/>
      <c r="AIO557" s="437"/>
      <c r="AIQ557" s="577"/>
      <c r="AIS557" s="437"/>
      <c r="AIU557" s="577"/>
      <c r="AIW557" s="437"/>
      <c r="AIY557" s="577"/>
      <c r="AJA557" s="437"/>
      <c r="AJC557" s="577"/>
      <c r="AJE557" s="437"/>
      <c r="AJG557" s="577"/>
      <c r="AJI557" s="437"/>
      <c r="AJK557" s="577"/>
      <c r="AJM557" s="437"/>
      <c r="AJO557" s="577"/>
      <c r="AJQ557" s="437"/>
      <c r="AJS557" s="577"/>
      <c r="AJU557" s="437"/>
      <c r="AJW557" s="577"/>
      <c r="AJY557" s="437"/>
      <c r="AKA557" s="577"/>
      <c r="AKC557" s="437"/>
      <c r="AKE557" s="577"/>
      <c r="AKG557" s="437"/>
      <c r="AKI557" s="577"/>
      <c r="AKK557" s="437"/>
      <c r="AKM557" s="577"/>
      <c r="AKO557" s="437"/>
      <c r="AKQ557" s="577"/>
      <c r="AKS557" s="437"/>
      <c r="AKU557" s="577"/>
      <c r="AKW557" s="437"/>
      <c r="AKY557" s="577"/>
      <c r="ALA557" s="437"/>
      <c r="ALC557" s="577"/>
      <c r="ALE557" s="437"/>
      <c r="ALG557" s="577"/>
      <c r="ALI557" s="437"/>
      <c r="ALK557" s="577"/>
      <c r="ALM557" s="437"/>
      <c r="ALO557" s="577"/>
      <c r="ALQ557" s="437"/>
      <c r="ALS557" s="577"/>
      <c r="ALU557" s="437"/>
      <c r="ALW557" s="577"/>
      <c r="ALY557" s="437"/>
      <c r="AMA557" s="577"/>
      <c r="AMC557" s="437"/>
      <c r="AME557" s="577"/>
      <c r="AMG557" s="437"/>
      <c r="AMI557" s="577"/>
      <c r="AMK557" s="437"/>
      <c r="AMM557" s="577"/>
      <c r="AMO557" s="437"/>
      <c r="AMQ557" s="577"/>
      <c r="AMS557" s="437"/>
      <c r="AMU557" s="577"/>
      <c r="AMW557" s="437"/>
      <c r="AMY557" s="577"/>
      <c r="ANA557" s="437"/>
      <c r="ANC557" s="577"/>
      <c r="ANE557" s="437"/>
      <c r="ANG557" s="577"/>
      <c r="ANI557" s="437"/>
      <c r="ANK557" s="577"/>
      <c r="ANM557" s="437"/>
      <c r="ANO557" s="577"/>
      <c r="ANQ557" s="437"/>
      <c r="ANS557" s="577"/>
      <c r="ANU557" s="437"/>
      <c r="ANW557" s="577"/>
      <c r="ANY557" s="437"/>
      <c r="AOA557" s="577"/>
      <c r="AOC557" s="437"/>
      <c r="AOE557" s="577"/>
      <c r="AOG557" s="437"/>
      <c r="AOI557" s="577"/>
      <c r="AOK557" s="437"/>
      <c r="AOM557" s="577"/>
      <c r="AOO557" s="437"/>
      <c r="AOQ557" s="577"/>
      <c r="AOS557" s="437"/>
      <c r="AOU557" s="577"/>
      <c r="AOW557" s="437"/>
      <c r="AOY557" s="577"/>
      <c r="APA557" s="437"/>
      <c r="APC557" s="577"/>
      <c r="APE557" s="437"/>
      <c r="APG557" s="577"/>
      <c r="API557" s="437"/>
      <c r="APK557" s="577"/>
      <c r="APM557" s="437"/>
      <c r="APO557" s="577"/>
      <c r="APQ557" s="437"/>
      <c r="APS557" s="577"/>
      <c r="APU557" s="437"/>
      <c r="APW557" s="577"/>
      <c r="APY557" s="437"/>
      <c r="AQA557" s="577"/>
      <c r="AQC557" s="437"/>
      <c r="AQE557" s="577"/>
      <c r="AQG557" s="437"/>
      <c r="AQI557" s="577"/>
      <c r="AQK557" s="437"/>
      <c r="AQM557" s="577"/>
      <c r="AQO557" s="437"/>
      <c r="AQQ557" s="577"/>
      <c r="AQS557" s="437"/>
      <c r="AQU557" s="577"/>
      <c r="AQW557" s="437"/>
      <c r="AQY557" s="577"/>
      <c r="ARA557" s="437"/>
      <c r="ARC557" s="577"/>
      <c r="ARE557" s="437"/>
      <c r="ARG557" s="577"/>
      <c r="ARI557" s="437"/>
      <c r="ARK557" s="577"/>
      <c r="ARM557" s="437"/>
      <c r="ARO557" s="577"/>
      <c r="ARQ557" s="437"/>
      <c r="ARS557" s="577"/>
      <c r="ARU557" s="437"/>
      <c r="ARW557" s="577"/>
      <c r="ARY557" s="437"/>
      <c r="ASA557" s="577"/>
      <c r="ASC557" s="437"/>
      <c r="ASE557" s="577"/>
      <c r="ASG557" s="437"/>
      <c r="ASI557" s="577"/>
      <c r="ASK557" s="437"/>
      <c r="ASM557" s="577"/>
      <c r="ASO557" s="437"/>
      <c r="ASQ557" s="577"/>
      <c r="ASS557" s="437"/>
      <c r="ASU557" s="577"/>
      <c r="ASW557" s="437"/>
      <c r="ASY557" s="577"/>
      <c r="ATA557" s="437"/>
      <c r="ATC557" s="577"/>
      <c r="ATE557" s="437"/>
      <c r="ATG557" s="577"/>
      <c r="ATI557" s="437"/>
      <c r="ATK557" s="577"/>
      <c r="ATM557" s="437"/>
      <c r="ATO557" s="577"/>
      <c r="ATQ557" s="437"/>
      <c r="ATS557" s="577"/>
      <c r="ATU557" s="437"/>
      <c r="ATW557" s="577"/>
      <c r="ATY557" s="437"/>
      <c r="AUA557" s="577"/>
      <c r="AUC557" s="437"/>
      <c r="AUE557" s="577"/>
      <c r="AUG557" s="437"/>
      <c r="AUI557" s="577"/>
      <c r="AUK557" s="437"/>
      <c r="AUM557" s="577"/>
      <c r="AUO557" s="437"/>
      <c r="AUQ557" s="577"/>
      <c r="AUS557" s="437"/>
      <c r="AUU557" s="577"/>
      <c r="AUW557" s="437"/>
      <c r="AUY557" s="577"/>
      <c r="AVA557" s="437"/>
      <c r="AVC557" s="577"/>
      <c r="AVE557" s="437"/>
      <c r="AVG557" s="577"/>
      <c r="AVI557" s="437"/>
      <c r="AVK557" s="577"/>
      <c r="AVM557" s="437"/>
      <c r="AVO557" s="577"/>
      <c r="AVQ557" s="437"/>
      <c r="AVS557" s="577"/>
      <c r="AVU557" s="437"/>
      <c r="AVW557" s="577"/>
      <c r="AVY557" s="437"/>
      <c r="AWA557" s="577"/>
      <c r="AWC557" s="437"/>
      <c r="AWE557" s="577"/>
      <c r="AWG557" s="437"/>
      <c r="AWI557" s="577"/>
      <c r="AWK557" s="437"/>
      <c r="AWM557" s="577"/>
      <c r="AWO557" s="437"/>
      <c r="AWQ557" s="577"/>
      <c r="AWS557" s="437"/>
      <c r="AWU557" s="577"/>
      <c r="AWW557" s="437"/>
      <c r="AWY557" s="577"/>
      <c r="AXA557" s="437"/>
      <c r="AXC557" s="577"/>
      <c r="AXE557" s="437"/>
      <c r="AXG557" s="577"/>
      <c r="AXI557" s="437"/>
      <c r="AXK557" s="577"/>
      <c r="AXM557" s="437"/>
      <c r="AXO557" s="577"/>
      <c r="AXQ557" s="437"/>
      <c r="AXS557" s="577"/>
      <c r="AXU557" s="437"/>
      <c r="AXW557" s="577"/>
      <c r="AXY557" s="437"/>
      <c r="AYA557" s="577"/>
      <c r="AYC557" s="437"/>
      <c r="AYE557" s="577"/>
      <c r="AYG557" s="437"/>
      <c r="AYI557" s="577"/>
      <c r="AYK557" s="437"/>
      <c r="AYM557" s="577"/>
      <c r="AYO557" s="437"/>
      <c r="AYQ557" s="577"/>
      <c r="AYS557" s="437"/>
      <c r="AYU557" s="577"/>
      <c r="AYW557" s="437"/>
      <c r="AYY557" s="577"/>
      <c r="AZA557" s="437"/>
      <c r="AZC557" s="577"/>
      <c r="AZE557" s="437"/>
      <c r="AZG557" s="577"/>
      <c r="AZI557" s="437"/>
      <c r="AZK557" s="577"/>
      <c r="AZM557" s="437"/>
      <c r="AZO557" s="577"/>
      <c r="AZQ557" s="437"/>
      <c r="AZS557" s="577"/>
      <c r="AZU557" s="437"/>
      <c r="AZW557" s="577"/>
      <c r="AZY557" s="437"/>
      <c r="BAA557" s="577"/>
      <c r="BAC557" s="437"/>
      <c r="BAE557" s="577"/>
      <c r="BAG557" s="437"/>
      <c r="BAI557" s="577"/>
      <c r="BAK557" s="437"/>
      <c r="BAM557" s="577"/>
      <c r="BAO557" s="437"/>
      <c r="BAQ557" s="577"/>
      <c r="BAS557" s="437"/>
      <c r="BAU557" s="577"/>
      <c r="BAW557" s="437"/>
      <c r="BAY557" s="577"/>
      <c r="BBA557" s="437"/>
      <c r="BBC557" s="577"/>
      <c r="BBE557" s="437"/>
      <c r="BBG557" s="577"/>
      <c r="BBI557" s="437"/>
      <c r="BBK557" s="577"/>
      <c r="BBM557" s="437"/>
      <c r="BBO557" s="577"/>
      <c r="BBQ557" s="437"/>
      <c r="BBS557" s="577"/>
      <c r="BBU557" s="437"/>
      <c r="BBW557" s="577"/>
      <c r="BBY557" s="437"/>
      <c r="BCA557" s="577"/>
      <c r="BCC557" s="437"/>
      <c r="BCE557" s="577"/>
      <c r="BCG557" s="437"/>
      <c r="BCI557" s="577"/>
      <c r="BCK557" s="437"/>
      <c r="BCM557" s="577"/>
      <c r="BCO557" s="437"/>
      <c r="BCQ557" s="577"/>
      <c r="BCS557" s="437"/>
      <c r="BCU557" s="577"/>
      <c r="BCW557" s="437"/>
      <c r="BCY557" s="577"/>
      <c r="BDA557" s="437"/>
      <c r="BDC557" s="577"/>
      <c r="BDE557" s="437"/>
      <c r="BDG557" s="577"/>
      <c r="BDI557" s="437"/>
      <c r="BDK557" s="577"/>
      <c r="BDM557" s="437"/>
      <c r="BDO557" s="577"/>
      <c r="BDQ557" s="437"/>
      <c r="BDS557" s="577"/>
      <c r="BDU557" s="437"/>
      <c r="BDW557" s="577"/>
      <c r="BDY557" s="437"/>
      <c r="BEA557" s="577"/>
      <c r="BEC557" s="437"/>
      <c r="BEE557" s="577"/>
      <c r="BEG557" s="437"/>
      <c r="BEI557" s="577"/>
      <c r="BEK557" s="437"/>
      <c r="BEM557" s="577"/>
      <c r="BEO557" s="437"/>
      <c r="BEQ557" s="577"/>
      <c r="BES557" s="437"/>
      <c r="BEU557" s="577"/>
      <c r="BEW557" s="437"/>
      <c r="BEY557" s="577"/>
      <c r="BFA557" s="437"/>
      <c r="BFC557" s="577"/>
      <c r="BFE557" s="437"/>
      <c r="BFG557" s="577"/>
      <c r="BFI557" s="437"/>
      <c r="BFK557" s="577"/>
      <c r="BFM557" s="437"/>
      <c r="BFO557" s="577"/>
      <c r="BFQ557" s="437"/>
      <c r="BFS557" s="577"/>
      <c r="BFU557" s="437"/>
      <c r="BFW557" s="577"/>
      <c r="BFY557" s="437"/>
      <c r="BGA557" s="577"/>
      <c r="BGC557" s="437"/>
      <c r="BGE557" s="577"/>
      <c r="BGG557" s="437"/>
      <c r="BGI557" s="577"/>
      <c r="BGK557" s="437"/>
      <c r="BGM557" s="577"/>
      <c r="BGO557" s="437"/>
      <c r="BGQ557" s="577"/>
      <c r="BGS557" s="437"/>
      <c r="BGU557" s="577"/>
      <c r="BGW557" s="437"/>
      <c r="BGY557" s="577"/>
      <c r="BHA557" s="437"/>
      <c r="BHC557" s="577"/>
      <c r="BHE557" s="437"/>
      <c r="BHG557" s="577"/>
      <c r="BHI557" s="437"/>
      <c r="BHK557" s="577"/>
      <c r="BHM557" s="437"/>
      <c r="BHO557" s="577"/>
      <c r="BHQ557" s="437"/>
      <c r="BHS557" s="577"/>
      <c r="BHU557" s="437"/>
      <c r="BHW557" s="577"/>
      <c r="BHY557" s="437"/>
      <c r="BIA557" s="577"/>
      <c r="BIC557" s="437"/>
      <c r="BIE557" s="577"/>
      <c r="BIG557" s="437"/>
      <c r="BII557" s="577"/>
      <c r="BIK557" s="437"/>
      <c r="BIM557" s="577"/>
      <c r="BIO557" s="437"/>
      <c r="BIQ557" s="577"/>
      <c r="BIS557" s="437"/>
      <c r="BIU557" s="577"/>
      <c r="BIW557" s="437"/>
      <c r="BIY557" s="577"/>
      <c r="BJA557" s="437"/>
      <c r="BJC557" s="577"/>
      <c r="BJE557" s="437"/>
      <c r="BJG557" s="577"/>
      <c r="BJI557" s="437"/>
      <c r="BJK557" s="577"/>
      <c r="BJM557" s="437"/>
      <c r="BJO557" s="577"/>
      <c r="BJQ557" s="437"/>
      <c r="BJS557" s="577"/>
      <c r="BJU557" s="437"/>
      <c r="BJW557" s="577"/>
      <c r="BJY557" s="437"/>
      <c r="BKA557" s="577"/>
      <c r="BKC557" s="437"/>
      <c r="BKE557" s="577"/>
      <c r="BKG557" s="437"/>
      <c r="BKI557" s="577"/>
      <c r="BKK557" s="437"/>
      <c r="BKM557" s="577"/>
      <c r="BKO557" s="437"/>
      <c r="BKQ557" s="577"/>
      <c r="BKS557" s="437"/>
      <c r="BKU557" s="577"/>
      <c r="BKW557" s="437"/>
      <c r="BKY557" s="577"/>
      <c r="BLA557" s="437"/>
      <c r="BLC557" s="577"/>
      <c r="BLE557" s="437"/>
      <c r="BLG557" s="577"/>
      <c r="BLI557" s="437"/>
      <c r="BLK557" s="577"/>
      <c r="BLM557" s="437"/>
      <c r="BLO557" s="577"/>
      <c r="BLQ557" s="437"/>
      <c r="BLS557" s="577"/>
      <c r="BLU557" s="437"/>
      <c r="BLW557" s="577"/>
      <c r="BLY557" s="437"/>
      <c r="BMA557" s="577"/>
      <c r="BMC557" s="437"/>
      <c r="BME557" s="577"/>
      <c r="BMG557" s="437"/>
      <c r="BMI557" s="577"/>
      <c r="BMK557" s="437"/>
      <c r="BMM557" s="577"/>
      <c r="BMO557" s="437"/>
      <c r="BMQ557" s="577"/>
      <c r="BMS557" s="437"/>
      <c r="BMU557" s="577"/>
      <c r="BMW557" s="437"/>
      <c r="BMY557" s="577"/>
      <c r="BNA557" s="437"/>
      <c r="BNC557" s="577"/>
      <c r="BNE557" s="437"/>
      <c r="BNG557" s="577"/>
      <c r="BNI557" s="437"/>
      <c r="BNK557" s="577"/>
      <c r="BNM557" s="437"/>
      <c r="BNO557" s="577"/>
      <c r="BNQ557" s="437"/>
      <c r="BNS557" s="577"/>
      <c r="BNU557" s="437"/>
      <c r="BNW557" s="577"/>
      <c r="BNY557" s="437"/>
      <c r="BOA557" s="577"/>
      <c r="BOC557" s="437"/>
      <c r="BOE557" s="577"/>
      <c r="BOG557" s="437"/>
      <c r="BOI557" s="577"/>
      <c r="BOK557" s="437"/>
      <c r="BOM557" s="577"/>
      <c r="BOO557" s="437"/>
      <c r="BOQ557" s="577"/>
      <c r="BOS557" s="437"/>
      <c r="BOU557" s="577"/>
      <c r="BOW557" s="437"/>
      <c r="BOY557" s="577"/>
      <c r="BPA557" s="437"/>
      <c r="BPC557" s="577"/>
      <c r="BPE557" s="437"/>
      <c r="BPG557" s="577"/>
      <c r="BPI557" s="437"/>
      <c r="BPK557" s="577"/>
      <c r="BPM557" s="437"/>
      <c r="BPO557" s="577"/>
      <c r="BPQ557" s="437"/>
      <c r="BPS557" s="577"/>
      <c r="BPU557" s="437"/>
      <c r="BPW557" s="577"/>
      <c r="BPY557" s="437"/>
      <c r="BQA557" s="577"/>
      <c r="BQC557" s="437"/>
      <c r="BQE557" s="577"/>
      <c r="BQG557" s="437"/>
      <c r="BQI557" s="577"/>
      <c r="BQK557" s="437"/>
      <c r="BQM557" s="577"/>
      <c r="BQO557" s="437"/>
      <c r="BQQ557" s="577"/>
      <c r="BQS557" s="437"/>
      <c r="BQU557" s="577"/>
      <c r="BQW557" s="437"/>
      <c r="BQY557" s="577"/>
      <c r="BRA557" s="437"/>
      <c r="BRC557" s="577"/>
      <c r="BRE557" s="437"/>
      <c r="BRG557" s="577"/>
      <c r="BRI557" s="437"/>
      <c r="BRK557" s="577"/>
      <c r="BRM557" s="437"/>
      <c r="BRO557" s="577"/>
      <c r="BRQ557" s="437"/>
      <c r="BRS557" s="577"/>
      <c r="BRU557" s="437"/>
      <c r="BRW557" s="577"/>
      <c r="BRY557" s="437"/>
      <c r="BSA557" s="577"/>
      <c r="BSC557" s="437"/>
      <c r="BSE557" s="577"/>
      <c r="BSG557" s="437"/>
      <c r="BSI557" s="577"/>
      <c r="BSK557" s="437"/>
      <c r="BSM557" s="577"/>
      <c r="BSO557" s="437"/>
      <c r="BSQ557" s="577"/>
      <c r="BSS557" s="437"/>
      <c r="BSU557" s="577"/>
      <c r="BSW557" s="437"/>
      <c r="BSY557" s="577"/>
      <c r="BTA557" s="437"/>
      <c r="BTC557" s="577"/>
      <c r="BTE557" s="437"/>
      <c r="BTG557" s="577"/>
      <c r="BTI557" s="437"/>
      <c r="BTK557" s="577"/>
      <c r="BTM557" s="437"/>
      <c r="BTO557" s="577"/>
      <c r="BTQ557" s="437"/>
      <c r="BTS557" s="577"/>
      <c r="BTU557" s="437"/>
      <c r="BTW557" s="577"/>
      <c r="BTY557" s="437"/>
      <c r="BUA557" s="577"/>
      <c r="BUC557" s="437"/>
      <c r="BUE557" s="577"/>
      <c r="BUG557" s="437"/>
      <c r="BUI557" s="577"/>
      <c r="BUK557" s="437"/>
      <c r="BUM557" s="577"/>
      <c r="BUO557" s="437"/>
      <c r="BUQ557" s="577"/>
      <c r="BUS557" s="437"/>
      <c r="BUU557" s="577"/>
      <c r="BUW557" s="437"/>
      <c r="BUY557" s="577"/>
      <c r="BVA557" s="437"/>
      <c r="BVC557" s="577"/>
      <c r="BVE557" s="437"/>
      <c r="BVG557" s="577"/>
      <c r="BVI557" s="437"/>
      <c r="BVK557" s="577"/>
      <c r="BVM557" s="437"/>
      <c r="BVO557" s="577"/>
      <c r="BVQ557" s="437"/>
      <c r="BVS557" s="577"/>
      <c r="BVU557" s="437"/>
      <c r="BVW557" s="577"/>
      <c r="BVY557" s="437"/>
      <c r="BWA557" s="577"/>
      <c r="BWC557" s="437"/>
      <c r="BWE557" s="577"/>
      <c r="BWG557" s="437"/>
      <c r="BWI557" s="577"/>
      <c r="BWK557" s="437"/>
      <c r="BWM557" s="577"/>
      <c r="BWO557" s="437"/>
      <c r="BWQ557" s="577"/>
      <c r="BWS557" s="437"/>
      <c r="BWU557" s="577"/>
      <c r="BWW557" s="437"/>
      <c r="BWY557" s="577"/>
      <c r="BXA557" s="437"/>
      <c r="BXC557" s="577"/>
      <c r="BXE557" s="437"/>
      <c r="BXG557" s="577"/>
      <c r="BXI557" s="437"/>
      <c r="BXK557" s="577"/>
      <c r="BXM557" s="437"/>
      <c r="BXO557" s="577"/>
      <c r="BXQ557" s="437"/>
      <c r="BXS557" s="577"/>
      <c r="BXU557" s="437"/>
      <c r="BXW557" s="577"/>
      <c r="BXY557" s="437"/>
      <c r="BYA557" s="577"/>
      <c r="BYC557" s="437"/>
      <c r="BYE557" s="577"/>
      <c r="BYG557" s="437"/>
      <c r="BYI557" s="577"/>
      <c r="BYK557" s="437"/>
      <c r="BYM557" s="577"/>
      <c r="BYO557" s="437"/>
      <c r="BYQ557" s="577"/>
      <c r="BYS557" s="437"/>
      <c r="BYU557" s="577"/>
      <c r="BYW557" s="437"/>
      <c r="BYY557" s="577"/>
      <c r="BZA557" s="437"/>
      <c r="BZC557" s="577"/>
      <c r="BZE557" s="437"/>
      <c r="BZG557" s="577"/>
      <c r="BZI557" s="437"/>
      <c r="BZK557" s="577"/>
      <c r="BZM557" s="437"/>
      <c r="BZO557" s="577"/>
      <c r="BZQ557" s="437"/>
      <c r="BZS557" s="577"/>
      <c r="BZU557" s="437"/>
      <c r="BZW557" s="577"/>
      <c r="BZY557" s="437"/>
      <c r="CAA557" s="577"/>
      <c r="CAC557" s="437"/>
      <c r="CAE557" s="577"/>
      <c r="CAG557" s="437"/>
      <c r="CAI557" s="577"/>
      <c r="CAK557" s="437"/>
      <c r="CAM557" s="577"/>
      <c r="CAO557" s="437"/>
      <c r="CAQ557" s="577"/>
      <c r="CAS557" s="437"/>
      <c r="CAU557" s="577"/>
      <c r="CAW557" s="437"/>
      <c r="CAY557" s="577"/>
      <c r="CBA557" s="437"/>
      <c r="CBC557" s="577"/>
      <c r="CBE557" s="437"/>
      <c r="CBG557" s="577"/>
      <c r="CBI557" s="437"/>
      <c r="CBK557" s="577"/>
      <c r="CBM557" s="437"/>
      <c r="CBO557" s="577"/>
      <c r="CBQ557" s="437"/>
      <c r="CBS557" s="577"/>
      <c r="CBU557" s="437"/>
      <c r="CBW557" s="577"/>
      <c r="CBY557" s="437"/>
      <c r="CCA557" s="577"/>
      <c r="CCC557" s="437"/>
      <c r="CCE557" s="577"/>
      <c r="CCG557" s="437"/>
      <c r="CCI557" s="577"/>
      <c r="CCK557" s="437"/>
      <c r="CCM557" s="577"/>
      <c r="CCO557" s="437"/>
      <c r="CCQ557" s="577"/>
      <c r="CCS557" s="437"/>
      <c r="CCU557" s="577"/>
      <c r="CCW557" s="437"/>
      <c r="CCY557" s="577"/>
      <c r="CDA557" s="437"/>
      <c r="CDC557" s="577"/>
      <c r="CDE557" s="437"/>
      <c r="CDG557" s="577"/>
      <c r="CDI557" s="437"/>
      <c r="CDK557" s="577"/>
      <c r="CDM557" s="437"/>
      <c r="CDO557" s="577"/>
      <c r="CDQ557" s="437"/>
      <c r="CDS557" s="577"/>
      <c r="CDU557" s="437"/>
      <c r="CDW557" s="577"/>
      <c r="CDY557" s="437"/>
      <c r="CEA557" s="577"/>
      <c r="CEC557" s="437"/>
      <c r="CEE557" s="577"/>
      <c r="CEG557" s="437"/>
      <c r="CEI557" s="577"/>
      <c r="CEK557" s="437"/>
      <c r="CEM557" s="577"/>
      <c r="CEO557" s="437"/>
      <c r="CEQ557" s="577"/>
      <c r="CES557" s="437"/>
      <c r="CEU557" s="577"/>
      <c r="CEW557" s="437"/>
      <c r="CEY557" s="577"/>
      <c r="CFA557" s="437"/>
      <c r="CFC557" s="577"/>
      <c r="CFE557" s="437"/>
      <c r="CFG557" s="577"/>
      <c r="CFI557" s="437"/>
      <c r="CFK557" s="577"/>
      <c r="CFM557" s="437"/>
      <c r="CFO557" s="577"/>
      <c r="CFQ557" s="437"/>
      <c r="CFS557" s="577"/>
      <c r="CFU557" s="437"/>
      <c r="CFW557" s="577"/>
      <c r="CFY557" s="437"/>
      <c r="CGA557" s="577"/>
      <c r="CGC557" s="437"/>
      <c r="CGE557" s="577"/>
      <c r="CGG557" s="437"/>
      <c r="CGI557" s="577"/>
      <c r="CGK557" s="437"/>
      <c r="CGM557" s="577"/>
      <c r="CGO557" s="437"/>
      <c r="CGQ557" s="577"/>
      <c r="CGS557" s="437"/>
      <c r="CGU557" s="577"/>
      <c r="CGW557" s="437"/>
      <c r="CGY557" s="577"/>
      <c r="CHA557" s="437"/>
      <c r="CHC557" s="577"/>
      <c r="CHE557" s="437"/>
      <c r="CHG557" s="577"/>
      <c r="CHI557" s="437"/>
      <c r="CHK557" s="577"/>
      <c r="CHM557" s="437"/>
      <c r="CHO557" s="577"/>
      <c r="CHQ557" s="437"/>
      <c r="CHS557" s="577"/>
      <c r="CHU557" s="437"/>
      <c r="CHW557" s="577"/>
      <c r="CHY557" s="437"/>
      <c r="CIA557" s="577"/>
      <c r="CIC557" s="437"/>
      <c r="CIE557" s="577"/>
      <c r="CIG557" s="437"/>
      <c r="CII557" s="577"/>
      <c r="CIK557" s="437"/>
      <c r="CIM557" s="577"/>
      <c r="CIO557" s="437"/>
      <c r="CIQ557" s="577"/>
      <c r="CIS557" s="437"/>
      <c r="CIU557" s="577"/>
      <c r="CIW557" s="437"/>
      <c r="CIY557" s="577"/>
      <c r="CJA557" s="437"/>
      <c r="CJC557" s="577"/>
      <c r="CJE557" s="437"/>
      <c r="CJG557" s="577"/>
      <c r="CJI557" s="437"/>
      <c r="CJK557" s="577"/>
      <c r="CJM557" s="437"/>
      <c r="CJO557" s="577"/>
      <c r="CJQ557" s="437"/>
      <c r="CJS557" s="577"/>
      <c r="CJU557" s="437"/>
      <c r="CJW557" s="577"/>
      <c r="CJY557" s="437"/>
      <c r="CKA557" s="577"/>
      <c r="CKC557" s="437"/>
      <c r="CKE557" s="577"/>
      <c r="CKG557" s="437"/>
      <c r="CKI557" s="577"/>
      <c r="CKK557" s="437"/>
      <c r="CKM557" s="577"/>
      <c r="CKO557" s="437"/>
      <c r="CKQ557" s="577"/>
      <c r="CKS557" s="437"/>
      <c r="CKU557" s="577"/>
      <c r="CKW557" s="437"/>
      <c r="CKY557" s="577"/>
      <c r="CLA557" s="437"/>
      <c r="CLC557" s="577"/>
      <c r="CLE557" s="437"/>
      <c r="CLG557" s="577"/>
      <c r="CLI557" s="437"/>
      <c r="CLK557" s="577"/>
      <c r="CLM557" s="437"/>
      <c r="CLO557" s="577"/>
      <c r="CLQ557" s="437"/>
      <c r="CLS557" s="577"/>
      <c r="CLU557" s="437"/>
      <c r="CLW557" s="577"/>
      <c r="CLY557" s="437"/>
      <c r="CMA557" s="577"/>
      <c r="CMC557" s="437"/>
      <c r="CME557" s="577"/>
      <c r="CMG557" s="437"/>
      <c r="CMI557" s="577"/>
      <c r="CMK557" s="437"/>
      <c r="CMM557" s="577"/>
      <c r="CMO557" s="437"/>
      <c r="CMQ557" s="577"/>
      <c r="CMS557" s="437"/>
      <c r="CMU557" s="577"/>
      <c r="CMW557" s="437"/>
      <c r="CMY557" s="577"/>
      <c r="CNA557" s="437"/>
      <c r="CNC557" s="577"/>
      <c r="CNE557" s="437"/>
      <c r="CNG557" s="577"/>
      <c r="CNI557" s="437"/>
      <c r="CNK557" s="577"/>
      <c r="CNM557" s="437"/>
      <c r="CNO557" s="577"/>
      <c r="CNQ557" s="437"/>
      <c r="CNS557" s="577"/>
      <c r="CNU557" s="437"/>
      <c r="CNW557" s="577"/>
      <c r="CNY557" s="437"/>
      <c r="COA557" s="577"/>
      <c r="COC557" s="437"/>
      <c r="COE557" s="577"/>
      <c r="COG557" s="437"/>
      <c r="COI557" s="577"/>
      <c r="COK557" s="437"/>
      <c r="COM557" s="577"/>
      <c r="COO557" s="437"/>
      <c r="COQ557" s="577"/>
      <c r="COS557" s="437"/>
      <c r="COU557" s="577"/>
      <c r="COW557" s="437"/>
      <c r="COY557" s="577"/>
      <c r="CPA557" s="437"/>
      <c r="CPC557" s="577"/>
      <c r="CPE557" s="437"/>
      <c r="CPG557" s="577"/>
      <c r="CPI557" s="437"/>
      <c r="CPK557" s="577"/>
      <c r="CPM557" s="437"/>
      <c r="CPO557" s="577"/>
      <c r="CPQ557" s="437"/>
      <c r="CPS557" s="577"/>
      <c r="CPU557" s="437"/>
      <c r="CPW557" s="577"/>
      <c r="CPY557" s="437"/>
      <c r="CQA557" s="577"/>
      <c r="CQC557" s="437"/>
      <c r="CQE557" s="577"/>
      <c r="CQG557" s="437"/>
      <c r="CQI557" s="577"/>
      <c r="CQK557" s="437"/>
      <c r="CQM557" s="577"/>
      <c r="CQO557" s="437"/>
      <c r="CQQ557" s="577"/>
      <c r="CQS557" s="437"/>
      <c r="CQU557" s="577"/>
      <c r="CQW557" s="437"/>
      <c r="CQY557" s="577"/>
      <c r="CRA557" s="437"/>
      <c r="CRC557" s="577"/>
      <c r="CRE557" s="437"/>
      <c r="CRG557" s="577"/>
      <c r="CRI557" s="437"/>
      <c r="CRK557" s="577"/>
      <c r="CRM557" s="437"/>
      <c r="CRO557" s="577"/>
      <c r="CRQ557" s="437"/>
      <c r="CRS557" s="577"/>
      <c r="CRU557" s="437"/>
      <c r="CRW557" s="577"/>
      <c r="CRY557" s="437"/>
      <c r="CSA557" s="577"/>
      <c r="CSC557" s="437"/>
      <c r="CSE557" s="577"/>
      <c r="CSG557" s="437"/>
      <c r="CSI557" s="577"/>
      <c r="CSK557" s="437"/>
      <c r="CSM557" s="577"/>
      <c r="CSO557" s="437"/>
      <c r="CSQ557" s="577"/>
      <c r="CSS557" s="437"/>
      <c r="CSU557" s="577"/>
      <c r="CSW557" s="437"/>
      <c r="CSY557" s="577"/>
      <c r="CTA557" s="437"/>
      <c r="CTC557" s="577"/>
      <c r="CTE557" s="437"/>
      <c r="CTG557" s="577"/>
      <c r="CTI557" s="437"/>
      <c r="CTK557" s="577"/>
      <c r="CTM557" s="437"/>
      <c r="CTO557" s="577"/>
      <c r="CTQ557" s="437"/>
      <c r="CTS557" s="577"/>
      <c r="CTU557" s="437"/>
      <c r="CTW557" s="577"/>
      <c r="CTY557" s="437"/>
      <c r="CUA557" s="577"/>
      <c r="CUC557" s="437"/>
      <c r="CUE557" s="577"/>
      <c r="CUG557" s="437"/>
      <c r="CUI557" s="577"/>
      <c r="CUK557" s="437"/>
      <c r="CUM557" s="577"/>
      <c r="CUO557" s="437"/>
      <c r="CUQ557" s="577"/>
      <c r="CUS557" s="437"/>
      <c r="CUU557" s="577"/>
      <c r="CUW557" s="437"/>
      <c r="CUY557" s="577"/>
      <c r="CVA557" s="437"/>
      <c r="CVC557" s="577"/>
      <c r="CVE557" s="437"/>
      <c r="CVG557" s="577"/>
      <c r="CVI557" s="437"/>
      <c r="CVK557" s="577"/>
      <c r="CVM557" s="437"/>
      <c r="CVO557" s="577"/>
      <c r="CVQ557" s="437"/>
      <c r="CVS557" s="577"/>
      <c r="CVU557" s="437"/>
      <c r="CVW557" s="577"/>
      <c r="CVY557" s="437"/>
      <c r="CWA557" s="577"/>
      <c r="CWC557" s="437"/>
      <c r="CWE557" s="577"/>
      <c r="CWG557" s="437"/>
      <c r="CWI557" s="577"/>
      <c r="CWK557" s="437"/>
      <c r="CWM557" s="577"/>
      <c r="CWO557" s="437"/>
      <c r="CWQ557" s="577"/>
      <c r="CWS557" s="437"/>
      <c r="CWU557" s="577"/>
      <c r="CWW557" s="437"/>
      <c r="CWY557" s="577"/>
      <c r="CXA557" s="437"/>
      <c r="CXC557" s="577"/>
      <c r="CXE557" s="437"/>
      <c r="CXG557" s="577"/>
      <c r="CXI557" s="437"/>
      <c r="CXK557" s="577"/>
      <c r="CXM557" s="437"/>
      <c r="CXO557" s="577"/>
      <c r="CXQ557" s="437"/>
      <c r="CXS557" s="577"/>
      <c r="CXU557" s="437"/>
      <c r="CXW557" s="577"/>
      <c r="CXY557" s="437"/>
      <c r="CYA557" s="577"/>
      <c r="CYC557" s="437"/>
      <c r="CYE557" s="577"/>
      <c r="CYG557" s="437"/>
      <c r="CYI557" s="577"/>
      <c r="CYK557" s="437"/>
      <c r="CYM557" s="577"/>
      <c r="CYO557" s="437"/>
      <c r="CYQ557" s="577"/>
      <c r="CYS557" s="437"/>
      <c r="CYU557" s="577"/>
      <c r="CYW557" s="437"/>
      <c r="CYY557" s="577"/>
      <c r="CZA557" s="437"/>
      <c r="CZC557" s="577"/>
      <c r="CZE557" s="437"/>
      <c r="CZG557" s="577"/>
      <c r="CZI557" s="437"/>
      <c r="CZK557" s="577"/>
      <c r="CZM557" s="437"/>
      <c r="CZO557" s="577"/>
      <c r="CZQ557" s="437"/>
      <c r="CZS557" s="577"/>
      <c r="CZU557" s="437"/>
      <c r="CZW557" s="577"/>
      <c r="CZY557" s="437"/>
      <c r="DAA557" s="577"/>
      <c r="DAC557" s="437"/>
      <c r="DAE557" s="577"/>
      <c r="DAG557" s="437"/>
      <c r="DAI557" s="577"/>
      <c r="DAK557" s="437"/>
      <c r="DAM557" s="577"/>
      <c r="DAO557" s="437"/>
      <c r="DAQ557" s="577"/>
      <c r="DAS557" s="437"/>
      <c r="DAU557" s="577"/>
      <c r="DAW557" s="437"/>
      <c r="DAY557" s="577"/>
      <c r="DBA557" s="437"/>
      <c r="DBC557" s="577"/>
      <c r="DBE557" s="437"/>
      <c r="DBG557" s="577"/>
      <c r="DBI557" s="437"/>
      <c r="DBK557" s="577"/>
      <c r="DBM557" s="437"/>
      <c r="DBO557" s="577"/>
      <c r="DBQ557" s="437"/>
      <c r="DBS557" s="577"/>
      <c r="DBU557" s="437"/>
      <c r="DBW557" s="577"/>
      <c r="DBY557" s="437"/>
      <c r="DCA557" s="577"/>
      <c r="DCC557" s="437"/>
      <c r="DCE557" s="577"/>
      <c r="DCG557" s="437"/>
      <c r="DCI557" s="577"/>
      <c r="DCK557" s="437"/>
      <c r="DCM557" s="577"/>
      <c r="DCO557" s="437"/>
      <c r="DCQ557" s="577"/>
      <c r="DCS557" s="437"/>
      <c r="DCU557" s="577"/>
      <c r="DCW557" s="437"/>
      <c r="DCY557" s="577"/>
      <c r="DDA557" s="437"/>
      <c r="DDC557" s="577"/>
      <c r="DDE557" s="437"/>
      <c r="DDG557" s="577"/>
      <c r="DDI557" s="437"/>
      <c r="DDK557" s="577"/>
      <c r="DDM557" s="437"/>
      <c r="DDO557" s="577"/>
      <c r="DDQ557" s="437"/>
      <c r="DDS557" s="577"/>
      <c r="DDU557" s="437"/>
      <c r="DDW557" s="577"/>
      <c r="DDY557" s="437"/>
      <c r="DEA557" s="577"/>
      <c r="DEC557" s="437"/>
      <c r="DEE557" s="577"/>
      <c r="DEG557" s="437"/>
      <c r="DEI557" s="577"/>
      <c r="DEK557" s="437"/>
      <c r="DEM557" s="577"/>
      <c r="DEO557" s="437"/>
      <c r="DEQ557" s="577"/>
      <c r="DES557" s="437"/>
      <c r="DEU557" s="577"/>
      <c r="DEW557" s="437"/>
      <c r="DEY557" s="577"/>
      <c r="DFA557" s="437"/>
      <c r="DFC557" s="577"/>
      <c r="DFE557" s="437"/>
      <c r="DFG557" s="577"/>
      <c r="DFI557" s="437"/>
      <c r="DFK557" s="577"/>
      <c r="DFM557" s="437"/>
      <c r="DFO557" s="577"/>
      <c r="DFQ557" s="437"/>
      <c r="DFS557" s="577"/>
      <c r="DFU557" s="437"/>
      <c r="DFW557" s="577"/>
      <c r="DFY557" s="437"/>
      <c r="DGA557" s="577"/>
      <c r="DGC557" s="437"/>
      <c r="DGE557" s="577"/>
      <c r="DGG557" s="437"/>
      <c r="DGI557" s="577"/>
      <c r="DGK557" s="437"/>
      <c r="DGM557" s="577"/>
      <c r="DGO557" s="437"/>
      <c r="DGQ557" s="577"/>
      <c r="DGS557" s="437"/>
      <c r="DGU557" s="577"/>
      <c r="DGW557" s="437"/>
      <c r="DGY557" s="577"/>
      <c r="DHA557" s="437"/>
      <c r="DHC557" s="577"/>
      <c r="DHE557" s="437"/>
      <c r="DHG557" s="577"/>
      <c r="DHI557" s="437"/>
      <c r="DHK557" s="577"/>
      <c r="DHM557" s="437"/>
      <c r="DHO557" s="577"/>
      <c r="DHQ557" s="437"/>
      <c r="DHS557" s="577"/>
      <c r="DHU557" s="437"/>
      <c r="DHW557" s="577"/>
      <c r="DHY557" s="437"/>
      <c r="DIA557" s="577"/>
      <c r="DIC557" s="437"/>
      <c r="DIE557" s="577"/>
      <c r="DIG557" s="437"/>
      <c r="DII557" s="577"/>
      <c r="DIK557" s="437"/>
      <c r="DIM557" s="577"/>
      <c r="DIO557" s="437"/>
      <c r="DIQ557" s="577"/>
      <c r="DIS557" s="437"/>
      <c r="DIU557" s="577"/>
      <c r="DIW557" s="437"/>
      <c r="DIY557" s="577"/>
      <c r="DJA557" s="437"/>
      <c r="DJC557" s="577"/>
      <c r="DJE557" s="437"/>
      <c r="DJG557" s="577"/>
      <c r="DJI557" s="437"/>
      <c r="DJK557" s="577"/>
      <c r="DJM557" s="437"/>
      <c r="DJO557" s="577"/>
      <c r="DJQ557" s="437"/>
      <c r="DJS557" s="577"/>
      <c r="DJU557" s="437"/>
      <c r="DJW557" s="577"/>
      <c r="DJY557" s="437"/>
      <c r="DKA557" s="577"/>
      <c r="DKC557" s="437"/>
      <c r="DKE557" s="577"/>
      <c r="DKG557" s="437"/>
      <c r="DKI557" s="577"/>
      <c r="DKK557" s="437"/>
      <c r="DKM557" s="577"/>
      <c r="DKO557" s="437"/>
      <c r="DKQ557" s="577"/>
      <c r="DKS557" s="437"/>
      <c r="DKU557" s="577"/>
      <c r="DKW557" s="437"/>
      <c r="DKY557" s="577"/>
      <c r="DLA557" s="437"/>
      <c r="DLC557" s="577"/>
      <c r="DLE557" s="437"/>
      <c r="DLG557" s="577"/>
      <c r="DLI557" s="437"/>
      <c r="DLK557" s="577"/>
      <c r="DLM557" s="437"/>
      <c r="DLO557" s="577"/>
      <c r="DLQ557" s="437"/>
      <c r="DLS557" s="577"/>
      <c r="DLU557" s="437"/>
      <c r="DLW557" s="577"/>
      <c r="DLY557" s="437"/>
      <c r="DMA557" s="577"/>
      <c r="DMC557" s="437"/>
      <c r="DME557" s="577"/>
      <c r="DMG557" s="437"/>
      <c r="DMI557" s="577"/>
      <c r="DMK557" s="437"/>
      <c r="DMM557" s="577"/>
      <c r="DMO557" s="437"/>
      <c r="DMQ557" s="577"/>
      <c r="DMS557" s="437"/>
      <c r="DMU557" s="577"/>
      <c r="DMW557" s="437"/>
      <c r="DMY557" s="577"/>
      <c r="DNA557" s="437"/>
      <c r="DNC557" s="577"/>
      <c r="DNE557" s="437"/>
      <c r="DNG557" s="577"/>
      <c r="DNI557" s="437"/>
      <c r="DNK557" s="577"/>
      <c r="DNM557" s="437"/>
      <c r="DNO557" s="577"/>
      <c r="DNQ557" s="437"/>
      <c r="DNS557" s="577"/>
      <c r="DNU557" s="437"/>
      <c r="DNW557" s="577"/>
      <c r="DNY557" s="437"/>
      <c r="DOA557" s="577"/>
      <c r="DOC557" s="437"/>
      <c r="DOE557" s="577"/>
      <c r="DOG557" s="437"/>
      <c r="DOI557" s="577"/>
      <c r="DOK557" s="437"/>
      <c r="DOM557" s="577"/>
      <c r="DOO557" s="437"/>
      <c r="DOQ557" s="577"/>
      <c r="DOS557" s="437"/>
      <c r="DOU557" s="577"/>
      <c r="DOW557" s="437"/>
      <c r="DOY557" s="577"/>
      <c r="DPA557" s="437"/>
      <c r="DPC557" s="577"/>
      <c r="DPE557" s="437"/>
      <c r="DPG557" s="577"/>
      <c r="DPI557" s="437"/>
      <c r="DPK557" s="577"/>
      <c r="DPM557" s="437"/>
      <c r="DPO557" s="577"/>
      <c r="DPQ557" s="437"/>
      <c r="DPS557" s="577"/>
      <c r="DPU557" s="437"/>
      <c r="DPW557" s="577"/>
      <c r="DPY557" s="437"/>
      <c r="DQA557" s="577"/>
      <c r="DQC557" s="437"/>
      <c r="DQE557" s="577"/>
      <c r="DQG557" s="437"/>
      <c r="DQI557" s="577"/>
      <c r="DQK557" s="437"/>
      <c r="DQM557" s="577"/>
      <c r="DQO557" s="437"/>
      <c r="DQQ557" s="577"/>
      <c r="DQS557" s="437"/>
      <c r="DQU557" s="577"/>
      <c r="DQW557" s="437"/>
      <c r="DQY557" s="577"/>
      <c r="DRA557" s="437"/>
      <c r="DRC557" s="577"/>
      <c r="DRE557" s="437"/>
      <c r="DRG557" s="577"/>
      <c r="DRI557" s="437"/>
      <c r="DRK557" s="577"/>
      <c r="DRM557" s="437"/>
      <c r="DRO557" s="577"/>
      <c r="DRQ557" s="437"/>
      <c r="DRS557" s="577"/>
      <c r="DRU557" s="437"/>
      <c r="DRW557" s="577"/>
      <c r="DRY557" s="437"/>
      <c r="DSA557" s="577"/>
      <c r="DSC557" s="437"/>
      <c r="DSE557" s="577"/>
      <c r="DSG557" s="437"/>
      <c r="DSI557" s="577"/>
      <c r="DSK557" s="437"/>
      <c r="DSM557" s="577"/>
      <c r="DSO557" s="437"/>
      <c r="DSQ557" s="577"/>
      <c r="DSS557" s="437"/>
      <c r="DSU557" s="577"/>
      <c r="DSW557" s="437"/>
      <c r="DSY557" s="577"/>
      <c r="DTA557" s="437"/>
      <c r="DTC557" s="577"/>
      <c r="DTE557" s="437"/>
      <c r="DTG557" s="577"/>
      <c r="DTI557" s="437"/>
      <c r="DTK557" s="577"/>
      <c r="DTM557" s="437"/>
      <c r="DTO557" s="577"/>
      <c r="DTQ557" s="437"/>
      <c r="DTS557" s="577"/>
      <c r="DTU557" s="437"/>
      <c r="DTW557" s="577"/>
      <c r="DTY557" s="437"/>
      <c r="DUA557" s="577"/>
      <c r="DUC557" s="437"/>
      <c r="DUE557" s="577"/>
      <c r="DUG557" s="437"/>
      <c r="DUI557" s="577"/>
      <c r="DUK557" s="437"/>
      <c r="DUM557" s="577"/>
      <c r="DUO557" s="437"/>
      <c r="DUQ557" s="577"/>
      <c r="DUS557" s="437"/>
      <c r="DUU557" s="577"/>
      <c r="DUW557" s="437"/>
      <c r="DUY557" s="577"/>
      <c r="DVA557" s="437"/>
      <c r="DVC557" s="577"/>
      <c r="DVE557" s="437"/>
      <c r="DVG557" s="577"/>
      <c r="DVI557" s="437"/>
      <c r="DVK557" s="577"/>
      <c r="DVM557" s="437"/>
      <c r="DVO557" s="577"/>
      <c r="DVQ557" s="437"/>
      <c r="DVS557" s="577"/>
      <c r="DVU557" s="437"/>
      <c r="DVW557" s="577"/>
      <c r="DVY557" s="437"/>
      <c r="DWA557" s="577"/>
      <c r="DWC557" s="437"/>
      <c r="DWE557" s="577"/>
      <c r="DWG557" s="437"/>
      <c r="DWI557" s="577"/>
      <c r="DWK557" s="437"/>
      <c r="DWM557" s="577"/>
      <c r="DWO557" s="437"/>
      <c r="DWQ557" s="577"/>
      <c r="DWS557" s="437"/>
      <c r="DWU557" s="577"/>
      <c r="DWW557" s="437"/>
      <c r="DWY557" s="577"/>
      <c r="DXA557" s="437"/>
      <c r="DXC557" s="577"/>
      <c r="DXE557" s="437"/>
      <c r="DXG557" s="577"/>
      <c r="DXI557" s="437"/>
      <c r="DXK557" s="577"/>
      <c r="DXM557" s="437"/>
      <c r="DXO557" s="577"/>
      <c r="DXQ557" s="437"/>
      <c r="DXS557" s="577"/>
      <c r="DXU557" s="437"/>
      <c r="DXW557" s="577"/>
      <c r="DXY557" s="437"/>
      <c r="DYA557" s="577"/>
      <c r="DYC557" s="437"/>
      <c r="DYE557" s="577"/>
      <c r="DYG557" s="437"/>
      <c r="DYI557" s="577"/>
      <c r="DYK557" s="437"/>
      <c r="DYM557" s="577"/>
      <c r="DYO557" s="437"/>
      <c r="DYQ557" s="577"/>
      <c r="DYS557" s="437"/>
      <c r="DYU557" s="577"/>
      <c r="DYW557" s="437"/>
      <c r="DYY557" s="577"/>
      <c r="DZA557" s="437"/>
      <c r="DZC557" s="577"/>
      <c r="DZE557" s="437"/>
      <c r="DZG557" s="577"/>
      <c r="DZI557" s="437"/>
      <c r="DZK557" s="577"/>
      <c r="DZM557" s="437"/>
      <c r="DZO557" s="577"/>
      <c r="DZQ557" s="437"/>
      <c r="DZS557" s="577"/>
      <c r="DZU557" s="437"/>
      <c r="DZW557" s="577"/>
      <c r="DZY557" s="437"/>
      <c r="EAA557" s="577"/>
      <c r="EAC557" s="437"/>
      <c r="EAE557" s="577"/>
      <c r="EAG557" s="437"/>
      <c r="EAI557" s="577"/>
      <c r="EAK557" s="437"/>
      <c r="EAM557" s="577"/>
      <c r="EAO557" s="437"/>
      <c r="EAQ557" s="577"/>
      <c r="EAS557" s="437"/>
      <c r="EAU557" s="577"/>
      <c r="EAW557" s="437"/>
      <c r="EAY557" s="577"/>
      <c r="EBA557" s="437"/>
      <c r="EBC557" s="577"/>
      <c r="EBE557" s="437"/>
      <c r="EBG557" s="577"/>
      <c r="EBI557" s="437"/>
      <c r="EBK557" s="577"/>
      <c r="EBM557" s="437"/>
      <c r="EBO557" s="577"/>
      <c r="EBQ557" s="437"/>
      <c r="EBS557" s="577"/>
      <c r="EBU557" s="437"/>
      <c r="EBW557" s="577"/>
      <c r="EBY557" s="437"/>
      <c r="ECA557" s="577"/>
      <c r="ECC557" s="437"/>
      <c r="ECE557" s="577"/>
      <c r="ECG557" s="437"/>
      <c r="ECI557" s="577"/>
      <c r="ECK557" s="437"/>
      <c r="ECM557" s="577"/>
      <c r="ECO557" s="437"/>
      <c r="ECQ557" s="577"/>
      <c r="ECS557" s="437"/>
      <c r="ECU557" s="577"/>
      <c r="ECW557" s="437"/>
      <c r="ECY557" s="577"/>
      <c r="EDA557" s="437"/>
      <c r="EDC557" s="577"/>
      <c r="EDE557" s="437"/>
      <c r="EDG557" s="577"/>
      <c r="EDI557" s="437"/>
      <c r="EDK557" s="577"/>
      <c r="EDM557" s="437"/>
      <c r="EDO557" s="577"/>
      <c r="EDQ557" s="437"/>
      <c r="EDS557" s="577"/>
      <c r="EDU557" s="437"/>
      <c r="EDW557" s="577"/>
      <c r="EDY557" s="437"/>
      <c r="EEA557" s="577"/>
      <c r="EEC557" s="437"/>
      <c r="EEE557" s="577"/>
      <c r="EEG557" s="437"/>
      <c r="EEI557" s="577"/>
      <c r="EEK557" s="437"/>
      <c r="EEM557" s="577"/>
      <c r="EEO557" s="437"/>
      <c r="EEQ557" s="577"/>
      <c r="EES557" s="437"/>
      <c r="EEU557" s="577"/>
      <c r="EEW557" s="437"/>
      <c r="EEY557" s="577"/>
      <c r="EFA557" s="437"/>
      <c r="EFC557" s="577"/>
      <c r="EFE557" s="437"/>
      <c r="EFG557" s="577"/>
      <c r="EFI557" s="437"/>
      <c r="EFK557" s="577"/>
      <c r="EFM557" s="437"/>
      <c r="EFO557" s="577"/>
      <c r="EFQ557" s="437"/>
      <c r="EFS557" s="577"/>
      <c r="EFU557" s="437"/>
      <c r="EFW557" s="577"/>
      <c r="EFY557" s="437"/>
      <c r="EGA557" s="577"/>
      <c r="EGC557" s="437"/>
      <c r="EGE557" s="577"/>
      <c r="EGG557" s="437"/>
      <c r="EGI557" s="577"/>
      <c r="EGK557" s="437"/>
      <c r="EGM557" s="577"/>
      <c r="EGO557" s="437"/>
      <c r="EGQ557" s="577"/>
      <c r="EGS557" s="437"/>
      <c r="EGU557" s="577"/>
      <c r="EGW557" s="437"/>
      <c r="EGY557" s="577"/>
      <c r="EHA557" s="437"/>
      <c r="EHC557" s="577"/>
      <c r="EHE557" s="437"/>
      <c r="EHG557" s="577"/>
      <c r="EHI557" s="437"/>
      <c r="EHK557" s="577"/>
      <c r="EHM557" s="437"/>
      <c r="EHO557" s="577"/>
      <c r="EHQ557" s="437"/>
      <c r="EHS557" s="577"/>
      <c r="EHU557" s="437"/>
      <c r="EHW557" s="577"/>
      <c r="EHY557" s="437"/>
      <c r="EIA557" s="577"/>
      <c r="EIC557" s="437"/>
      <c r="EIE557" s="577"/>
      <c r="EIG557" s="437"/>
      <c r="EII557" s="577"/>
      <c r="EIK557" s="437"/>
      <c r="EIM557" s="577"/>
      <c r="EIO557" s="437"/>
      <c r="EIQ557" s="577"/>
      <c r="EIS557" s="437"/>
      <c r="EIU557" s="577"/>
      <c r="EIW557" s="437"/>
      <c r="EIY557" s="577"/>
      <c r="EJA557" s="437"/>
      <c r="EJC557" s="577"/>
      <c r="EJE557" s="437"/>
      <c r="EJG557" s="577"/>
      <c r="EJI557" s="437"/>
      <c r="EJK557" s="577"/>
      <c r="EJM557" s="437"/>
      <c r="EJO557" s="577"/>
      <c r="EJQ557" s="437"/>
      <c r="EJS557" s="577"/>
      <c r="EJU557" s="437"/>
      <c r="EJW557" s="577"/>
      <c r="EJY557" s="437"/>
      <c r="EKA557" s="577"/>
      <c r="EKC557" s="437"/>
      <c r="EKE557" s="577"/>
      <c r="EKG557" s="437"/>
      <c r="EKI557" s="577"/>
      <c r="EKK557" s="437"/>
      <c r="EKM557" s="577"/>
      <c r="EKO557" s="437"/>
      <c r="EKQ557" s="577"/>
      <c r="EKS557" s="437"/>
      <c r="EKU557" s="577"/>
      <c r="EKW557" s="437"/>
      <c r="EKY557" s="577"/>
      <c r="ELA557" s="437"/>
      <c r="ELC557" s="577"/>
      <c r="ELE557" s="437"/>
      <c r="ELG557" s="577"/>
      <c r="ELI557" s="437"/>
      <c r="ELK557" s="577"/>
      <c r="ELM557" s="437"/>
      <c r="ELO557" s="577"/>
      <c r="ELQ557" s="437"/>
      <c r="ELS557" s="577"/>
      <c r="ELU557" s="437"/>
      <c r="ELW557" s="577"/>
      <c r="ELY557" s="437"/>
      <c r="EMA557" s="577"/>
      <c r="EMC557" s="437"/>
      <c r="EME557" s="577"/>
      <c r="EMG557" s="437"/>
      <c r="EMI557" s="577"/>
      <c r="EMK557" s="437"/>
      <c r="EMM557" s="577"/>
      <c r="EMO557" s="437"/>
      <c r="EMQ557" s="577"/>
      <c r="EMS557" s="437"/>
      <c r="EMU557" s="577"/>
      <c r="EMW557" s="437"/>
      <c r="EMY557" s="577"/>
      <c r="ENA557" s="437"/>
      <c r="ENC557" s="577"/>
      <c r="ENE557" s="437"/>
      <c r="ENG557" s="577"/>
      <c r="ENI557" s="437"/>
      <c r="ENK557" s="577"/>
      <c r="ENM557" s="437"/>
      <c r="ENO557" s="577"/>
      <c r="ENQ557" s="437"/>
      <c r="ENS557" s="577"/>
      <c r="ENU557" s="437"/>
      <c r="ENW557" s="577"/>
      <c r="ENY557" s="437"/>
      <c r="EOA557" s="577"/>
      <c r="EOC557" s="437"/>
      <c r="EOE557" s="577"/>
      <c r="EOG557" s="437"/>
      <c r="EOI557" s="577"/>
      <c r="EOK557" s="437"/>
      <c r="EOM557" s="577"/>
      <c r="EOO557" s="437"/>
      <c r="EOQ557" s="577"/>
      <c r="EOS557" s="437"/>
      <c r="EOU557" s="577"/>
      <c r="EOW557" s="437"/>
      <c r="EOY557" s="577"/>
      <c r="EPA557" s="437"/>
      <c r="EPC557" s="577"/>
      <c r="EPE557" s="437"/>
      <c r="EPG557" s="577"/>
      <c r="EPI557" s="437"/>
      <c r="EPK557" s="577"/>
      <c r="EPM557" s="437"/>
      <c r="EPO557" s="577"/>
      <c r="EPQ557" s="437"/>
      <c r="EPS557" s="577"/>
      <c r="EPU557" s="437"/>
      <c r="EPW557" s="577"/>
      <c r="EPY557" s="437"/>
      <c r="EQA557" s="577"/>
      <c r="EQC557" s="437"/>
      <c r="EQE557" s="577"/>
      <c r="EQG557" s="437"/>
      <c r="EQI557" s="577"/>
      <c r="EQK557" s="437"/>
      <c r="EQM557" s="577"/>
      <c r="EQO557" s="437"/>
      <c r="EQQ557" s="577"/>
      <c r="EQS557" s="437"/>
      <c r="EQU557" s="577"/>
      <c r="EQW557" s="437"/>
      <c r="EQY557" s="577"/>
      <c r="ERA557" s="437"/>
      <c r="ERC557" s="577"/>
      <c r="ERE557" s="437"/>
      <c r="ERG557" s="577"/>
      <c r="ERI557" s="437"/>
      <c r="ERK557" s="577"/>
      <c r="ERM557" s="437"/>
      <c r="ERO557" s="577"/>
      <c r="ERQ557" s="437"/>
      <c r="ERS557" s="577"/>
      <c r="ERU557" s="437"/>
      <c r="ERW557" s="577"/>
      <c r="ERY557" s="437"/>
      <c r="ESA557" s="577"/>
      <c r="ESC557" s="437"/>
      <c r="ESE557" s="577"/>
      <c r="ESG557" s="437"/>
      <c r="ESI557" s="577"/>
      <c r="ESK557" s="437"/>
      <c r="ESM557" s="577"/>
      <c r="ESO557" s="437"/>
      <c r="ESQ557" s="577"/>
      <c r="ESS557" s="437"/>
      <c r="ESU557" s="577"/>
      <c r="ESW557" s="437"/>
      <c r="ESY557" s="577"/>
      <c r="ETA557" s="437"/>
      <c r="ETC557" s="577"/>
      <c r="ETE557" s="437"/>
      <c r="ETG557" s="577"/>
      <c r="ETI557" s="437"/>
      <c r="ETK557" s="577"/>
      <c r="ETM557" s="437"/>
      <c r="ETO557" s="577"/>
      <c r="ETQ557" s="437"/>
      <c r="ETS557" s="577"/>
      <c r="ETU557" s="437"/>
      <c r="ETW557" s="577"/>
      <c r="ETY557" s="437"/>
      <c r="EUA557" s="577"/>
      <c r="EUC557" s="437"/>
      <c r="EUE557" s="577"/>
      <c r="EUG557" s="437"/>
      <c r="EUI557" s="577"/>
      <c r="EUK557" s="437"/>
      <c r="EUM557" s="577"/>
      <c r="EUO557" s="437"/>
      <c r="EUQ557" s="577"/>
      <c r="EUS557" s="437"/>
      <c r="EUU557" s="577"/>
      <c r="EUW557" s="437"/>
      <c r="EUY557" s="577"/>
      <c r="EVA557" s="437"/>
      <c r="EVC557" s="577"/>
      <c r="EVE557" s="437"/>
      <c r="EVG557" s="577"/>
      <c r="EVI557" s="437"/>
      <c r="EVK557" s="577"/>
      <c r="EVM557" s="437"/>
      <c r="EVO557" s="577"/>
      <c r="EVQ557" s="437"/>
      <c r="EVS557" s="577"/>
      <c r="EVU557" s="437"/>
      <c r="EVW557" s="577"/>
      <c r="EVY557" s="437"/>
      <c r="EWA557" s="577"/>
      <c r="EWC557" s="437"/>
      <c r="EWE557" s="577"/>
      <c r="EWG557" s="437"/>
      <c r="EWI557" s="577"/>
      <c r="EWK557" s="437"/>
      <c r="EWM557" s="577"/>
      <c r="EWO557" s="437"/>
      <c r="EWQ557" s="577"/>
      <c r="EWS557" s="437"/>
      <c r="EWU557" s="577"/>
      <c r="EWW557" s="437"/>
      <c r="EWY557" s="577"/>
      <c r="EXA557" s="437"/>
      <c r="EXC557" s="577"/>
      <c r="EXE557" s="437"/>
      <c r="EXG557" s="577"/>
      <c r="EXI557" s="437"/>
      <c r="EXK557" s="577"/>
      <c r="EXM557" s="437"/>
      <c r="EXO557" s="577"/>
      <c r="EXQ557" s="437"/>
      <c r="EXS557" s="577"/>
      <c r="EXU557" s="437"/>
      <c r="EXW557" s="577"/>
      <c r="EXY557" s="437"/>
      <c r="EYA557" s="577"/>
      <c r="EYC557" s="437"/>
      <c r="EYE557" s="577"/>
      <c r="EYG557" s="437"/>
      <c r="EYI557" s="577"/>
      <c r="EYK557" s="437"/>
      <c r="EYM557" s="577"/>
      <c r="EYO557" s="437"/>
      <c r="EYQ557" s="577"/>
      <c r="EYS557" s="437"/>
      <c r="EYU557" s="577"/>
      <c r="EYW557" s="437"/>
      <c r="EYY557" s="577"/>
      <c r="EZA557" s="437"/>
      <c r="EZC557" s="577"/>
      <c r="EZE557" s="437"/>
      <c r="EZG557" s="577"/>
      <c r="EZI557" s="437"/>
      <c r="EZK557" s="577"/>
      <c r="EZM557" s="437"/>
      <c r="EZO557" s="577"/>
      <c r="EZQ557" s="437"/>
      <c r="EZS557" s="577"/>
      <c r="EZU557" s="437"/>
      <c r="EZW557" s="577"/>
      <c r="EZY557" s="437"/>
      <c r="FAA557" s="577"/>
      <c r="FAC557" s="437"/>
      <c r="FAE557" s="577"/>
      <c r="FAG557" s="437"/>
      <c r="FAI557" s="577"/>
      <c r="FAK557" s="437"/>
      <c r="FAM557" s="577"/>
      <c r="FAO557" s="437"/>
      <c r="FAQ557" s="577"/>
      <c r="FAS557" s="437"/>
      <c r="FAU557" s="577"/>
      <c r="FAW557" s="437"/>
      <c r="FAY557" s="577"/>
      <c r="FBA557" s="437"/>
      <c r="FBC557" s="577"/>
      <c r="FBE557" s="437"/>
      <c r="FBG557" s="577"/>
      <c r="FBI557" s="437"/>
      <c r="FBK557" s="577"/>
      <c r="FBM557" s="437"/>
      <c r="FBO557" s="577"/>
      <c r="FBQ557" s="437"/>
      <c r="FBS557" s="577"/>
      <c r="FBU557" s="437"/>
      <c r="FBW557" s="577"/>
      <c r="FBY557" s="437"/>
      <c r="FCA557" s="577"/>
      <c r="FCC557" s="437"/>
      <c r="FCE557" s="577"/>
      <c r="FCG557" s="437"/>
      <c r="FCI557" s="577"/>
      <c r="FCK557" s="437"/>
      <c r="FCM557" s="577"/>
      <c r="FCO557" s="437"/>
      <c r="FCQ557" s="577"/>
      <c r="FCS557" s="437"/>
      <c r="FCU557" s="577"/>
      <c r="FCW557" s="437"/>
      <c r="FCY557" s="577"/>
      <c r="FDA557" s="437"/>
      <c r="FDC557" s="577"/>
      <c r="FDE557" s="437"/>
      <c r="FDG557" s="577"/>
      <c r="FDI557" s="437"/>
      <c r="FDK557" s="577"/>
      <c r="FDM557" s="437"/>
      <c r="FDO557" s="577"/>
      <c r="FDQ557" s="437"/>
      <c r="FDS557" s="577"/>
      <c r="FDU557" s="437"/>
      <c r="FDW557" s="577"/>
      <c r="FDY557" s="437"/>
      <c r="FEA557" s="577"/>
      <c r="FEC557" s="437"/>
      <c r="FEE557" s="577"/>
      <c r="FEG557" s="437"/>
      <c r="FEI557" s="577"/>
      <c r="FEK557" s="437"/>
      <c r="FEM557" s="577"/>
      <c r="FEO557" s="437"/>
      <c r="FEQ557" s="577"/>
      <c r="FES557" s="437"/>
      <c r="FEU557" s="577"/>
      <c r="FEW557" s="437"/>
      <c r="FEY557" s="577"/>
      <c r="FFA557" s="437"/>
      <c r="FFC557" s="577"/>
      <c r="FFE557" s="437"/>
      <c r="FFG557" s="577"/>
      <c r="FFI557" s="437"/>
      <c r="FFK557" s="577"/>
      <c r="FFM557" s="437"/>
      <c r="FFO557" s="577"/>
      <c r="FFQ557" s="437"/>
      <c r="FFS557" s="577"/>
      <c r="FFU557" s="437"/>
      <c r="FFW557" s="577"/>
      <c r="FFY557" s="437"/>
      <c r="FGA557" s="577"/>
      <c r="FGC557" s="437"/>
      <c r="FGE557" s="577"/>
      <c r="FGG557" s="437"/>
      <c r="FGI557" s="577"/>
      <c r="FGK557" s="437"/>
      <c r="FGM557" s="577"/>
      <c r="FGO557" s="437"/>
      <c r="FGQ557" s="577"/>
      <c r="FGS557" s="437"/>
      <c r="FGU557" s="577"/>
      <c r="FGW557" s="437"/>
      <c r="FGY557" s="577"/>
      <c r="FHA557" s="437"/>
      <c r="FHC557" s="577"/>
      <c r="FHE557" s="437"/>
      <c r="FHG557" s="577"/>
      <c r="FHI557" s="437"/>
      <c r="FHK557" s="577"/>
      <c r="FHM557" s="437"/>
      <c r="FHO557" s="577"/>
      <c r="FHQ557" s="437"/>
      <c r="FHS557" s="577"/>
      <c r="FHU557" s="437"/>
      <c r="FHW557" s="577"/>
      <c r="FHY557" s="437"/>
      <c r="FIA557" s="577"/>
      <c r="FIC557" s="437"/>
      <c r="FIE557" s="577"/>
      <c r="FIG557" s="437"/>
      <c r="FII557" s="577"/>
      <c r="FIK557" s="437"/>
      <c r="FIM557" s="577"/>
      <c r="FIO557" s="437"/>
      <c r="FIQ557" s="577"/>
      <c r="FIS557" s="437"/>
      <c r="FIU557" s="577"/>
      <c r="FIW557" s="437"/>
      <c r="FIY557" s="577"/>
      <c r="FJA557" s="437"/>
      <c r="FJC557" s="577"/>
      <c r="FJE557" s="437"/>
      <c r="FJG557" s="577"/>
      <c r="FJI557" s="437"/>
      <c r="FJK557" s="577"/>
      <c r="FJM557" s="437"/>
      <c r="FJO557" s="577"/>
      <c r="FJQ557" s="437"/>
      <c r="FJS557" s="577"/>
      <c r="FJU557" s="437"/>
      <c r="FJW557" s="577"/>
      <c r="FJY557" s="437"/>
      <c r="FKA557" s="577"/>
      <c r="FKC557" s="437"/>
      <c r="FKE557" s="577"/>
      <c r="FKG557" s="437"/>
      <c r="FKI557" s="577"/>
      <c r="FKK557" s="437"/>
      <c r="FKM557" s="577"/>
      <c r="FKO557" s="437"/>
      <c r="FKQ557" s="577"/>
      <c r="FKS557" s="437"/>
      <c r="FKU557" s="577"/>
      <c r="FKW557" s="437"/>
      <c r="FKY557" s="577"/>
      <c r="FLA557" s="437"/>
      <c r="FLC557" s="577"/>
      <c r="FLE557" s="437"/>
      <c r="FLG557" s="577"/>
      <c r="FLI557" s="437"/>
      <c r="FLK557" s="577"/>
      <c r="FLM557" s="437"/>
      <c r="FLO557" s="577"/>
      <c r="FLQ557" s="437"/>
      <c r="FLS557" s="577"/>
      <c r="FLU557" s="437"/>
      <c r="FLW557" s="577"/>
      <c r="FLY557" s="437"/>
      <c r="FMA557" s="577"/>
      <c r="FMC557" s="437"/>
      <c r="FME557" s="577"/>
      <c r="FMG557" s="437"/>
      <c r="FMI557" s="577"/>
      <c r="FMK557" s="437"/>
      <c r="FMM557" s="577"/>
      <c r="FMO557" s="437"/>
      <c r="FMQ557" s="577"/>
      <c r="FMS557" s="437"/>
      <c r="FMU557" s="577"/>
      <c r="FMW557" s="437"/>
      <c r="FMY557" s="577"/>
      <c r="FNA557" s="437"/>
      <c r="FNC557" s="577"/>
      <c r="FNE557" s="437"/>
      <c r="FNG557" s="577"/>
      <c r="FNI557" s="437"/>
      <c r="FNK557" s="577"/>
      <c r="FNM557" s="437"/>
      <c r="FNO557" s="577"/>
      <c r="FNQ557" s="437"/>
      <c r="FNS557" s="577"/>
      <c r="FNU557" s="437"/>
      <c r="FNW557" s="577"/>
      <c r="FNY557" s="437"/>
      <c r="FOA557" s="577"/>
      <c r="FOC557" s="437"/>
      <c r="FOE557" s="577"/>
      <c r="FOG557" s="437"/>
      <c r="FOI557" s="577"/>
      <c r="FOK557" s="437"/>
      <c r="FOM557" s="577"/>
      <c r="FOO557" s="437"/>
      <c r="FOQ557" s="577"/>
      <c r="FOS557" s="437"/>
      <c r="FOU557" s="577"/>
      <c r="FOW557" s="437"/>
      <c r="FOY557" s="577"/>
      <c r="FPA557" s="437"/>
      <c r="FPC557" s="577"/>
      <c r="FPE557" s="437"/>
      <c r="FPG557" s="577"/>
      <c r="FPI557" s="437"/>
      <c r="FPK557" s="577"/>
      <c r="FPM557" s="437"/>
      <c r="FPO557" s="577"/>
      <c r="FPQ557" s="437"/>
      <c r="FPS557" s="577"/>
      <c r="FPU557" s="437"/>
      <c r="FPW557" s="577"/>
      <c r="FPY557" s="437"/>
      <c r="FQA557" s="577"/>
      <c r="FQC557" s="437"/>
      <c r="FQE557" s="577"/>
      <c r="FQG557" s="437"/>
      <c r="FQI557" s="577"/>
      <c r="FQK557" s="437"/>
      <c r="FQM557" s="577"/>
      <c r="FQO557" s="437"/>
      <c r="FQQ557" s="577"/>
      <c r="FQS557" s="437"/>
      <c r="FQU557" s="577"/>
      <c r="FQW557" s="437"/>
      <c r="FQY557" s="577"/>
      <c r="FRA557" s="437"/>
      <c r="FRC557" s="577"/>
      <c r="FRE557" s="437"/>
      <c r="FRG557" s="577"/>
      <c r="FRI557" s="437"/>
      <c r="FRK557" s="577"/>
      <c r="FRM557" s="437"/>
      <c r="FRO557" s="577"/>
      <c r="FRQ557" s="437"/>
      <c r="FRS557" s="577"/>
      <c r="FRU557" s="437"/>
      <c r="FRW557" s="577"/>
      <c r="FRY557" s="437"/>
      <c r="FSA557" s="577"/>
      <c r="FSC557" s="437"/>
      <c r="FSE557" s="577"/>
      <c r="FSG557" s="437"/>
      <c r="FSI557" s="577"/>
      <c r="FSK557" s="437"/>
      <c r="FSM557" s="577"/>
      <c r="FSO557" s="437"/>
      <c r="FSQ557" s="577"/>
      <c r="FSS557" s="437"/>
      <c r="FSU557" s="577"/>
      <c r="FSW557" s="437"/>
      <c r="FSY557" s="577"/>
      <c r="FTA557" s="437"/>
      <c r="FTC557" s="577"/>
      <c r="FTE557" s="437"/>
      <c r="FTG557" s="577"/>
      <c r="FTI557" s="437"/>
      <c r="FTK557" s="577"/>
      <c r="FTM557" s="437"/>
      <c r="FTO557" s="577"/>
      <c r="FTQ557" s="437"/>
      <c r="FTS557" s="577"/>
      <c r="FTU557" s="437"/>
      <c r="FTW557" s="577"/>
      <c r="FTY557" s="437"/>
      <c r="FUA557" s="577"/>
      <c r="FUC557" s="437"/>
      <c r="FUE557" s="577"/>
      <c r="FUG557" s="437"/>
      <c r="FUI557" s="577"/>
      <c r="FUK557" s="437"/>
      <c r="FUM557" s="577"/>
      <c r="FUO557" s="437"/>
      <c r="FUQ557" s="577"/>
      <c r="FUS557" s="437"/>
      <c r="FUU557" s="577"/>
      <c r="FUW557" s="437"/>
      <c r="FUY557" s="577"/>
      <c r="FVA557" s="437"/>
      <c r="FVC557" s="577"/>
      <c r="FVE557" s="437"/>
      <c r="FVG557" s="577"/>
      <c r="FVI557" s="437"/>
      <c r="FVK557" s="577"/>
      <c r="FVM557" s="437"/>
      <c r="FVO557" s="577"/>
      <c r="FVQ557" s="437"/>
      <c r="FVS557" s="577"/>
      <c r="FVU557" s="437"/>
      <c r="FVW557" s="577"/>
      <c r="FVY557" s="437"/>
      <c r="FWA557" s="577"/>
      <c r="FWC557" s="437"/>
      <c r="FWE557" s="577"/>
      <c r="FWG557" s="437"/>
      <c r="FWI557" s="577"/>
      <c r="FWK557" s="437"/>
      <c r="FWM557" s="577"/>
      <c r="FWO557" s="437"/>
      <c r="FWQ557" s="577"/>
      <c r="FWS557" s="437"/>
      <c r="FWU557" s="577"/>
      <c r="FWW557" s="437"/>
      <c r="FWY557" s="577"/>
      <c r="FXA557" s="437"/>
      <c r="FXC557" s="577"/>
      <c r="FXE557" s="437"/>
      <c r="FXG557" s="577"/>
      <c r="FXI557" s="437"/>
      <c r="FXK557" s="577"/>
      <c r="FXM557" s="437"/>
      <c r="FXO557" s="577"/>
      <c r="FXQ557" s="437"/>
      <c r="FXS557" s="577"/>
      <c r="FXU557" s="437"/>
      <c r="FXW557" s="577"/>
      <c r="FXY557" s="437"/>
      <c r="FYA557" s="577"/>
      <c r="FYC557" s="437"/>
      <c r="FYE557" s="577"/>
      <c r="FYG557" s="437"/>
      <c r="FYI557" s="577"/>
      <c r="FYK557" s="437"/>
      <c r="FYM557" s="577"/>
      <c r="FYO557" s="437"/>
      <c r="FYQ557" s="577"/>
      <c r="FYS557" s="437"/>
      <c r="FYU557" s="577"/>
      <c r="FYW557" s="437"/>
      <c r="FYY557" s="577"/>
      <c r="FZA557" s="437"/>
      <c r="FZC557" s="577"/>
      <c r="FZE557" s="437"/>
      <c r="FZG557" s="577"/>
      <c r="FZI557" s="437"/>
      <c r="FZK557" s="577"/>
      <c r="FZM557" s="437"/>
      <c r="FZO557" s="577"/>
      <c r="FZQ557" s="437"/>
      <c r="FZS557" s="577"/>
      <c r="FZU557" s="437"/>
      <c r="FZW557" s="577"/>
      <c r="FZY557" s="437"/>
      <c r="GAA557" s="577"/>
      <c r="GAC557" s="437"/>
      <c r="GAE557" s="577"/>
      <c r="GAG557" s="437"/>
      <c r="GAI557" s="577"/>
      <c r="GAK557" s="437"/>
      <c r="GAM557" s="577"/>
      <c r="GAO557" s="437"/>
      <c r="GAQ557" s="577"/>
      <c r="GAS557" s="437"/>
      <c r="GAU557" s="577"/>
      <c r="GAW557" s="437"/>
      <c r="GAY557" s="577"/>
      <c r="GBA557" s="437"/>
      <c r="GBC557" s="577"/>
      <c r="GBE557" s="437"/>
      <c r="GBG557" s="577"/>
      <c r="GBI557" s="437"/>
      <c r="GBK557" s="577"/>
      <c r="GBM557" s="437"/>
      <c r="GBO557" s="577"/>
      <c r="GBQ557" s="437"/>
      <c r="GBS557" s="577"/>
      <c r="GBU557" s="437"/>
      <c r="GBW557" s="577"/>
      <c r="GBY557" s="437"/>
      <c r="GCA557" s="577"/>
      <c r="GCC557" s="437"/>
      <c r="GCE557" s="577"/>
      <c r="GCG557" s="437"/>
      <c r="GCI557" s="577"/>
      <c r="GCK557" s="437"/>
      <c r="GCM557" s="577"/>
      <c r="GCO557" s="437"/>
      <c r="GCQ557" s="577"/>
      <c r="GCS557" s="437"/>
      <c r="GCU557" s="577"/>
      <c r="GCW557" s="437"/>
      <c r="GCY557" s="577"/>
      <c r="GDA557" s="437"/>
      <c r="GDC557" s="577"/>
      <c r="GDE557" s="437"/>
      <c r="GDG557" s="577"/>
      <c r="GDI557" s="437"/>
      <c r="GDK557" s="577"/>
      <c r="GDM557" s="437"/>
      <c r="GDO557" s="577"/>
      <c r="GDQ557" s="437"/>
      <c r="GDS557" s="577"/>
      <c r="GDU557" s="437"/>
      <c r="GDW557" s="577"/>
      <c r="GDY557" s="437"/>
      <c r="GEA557" s="577"/>
      <c r="GEC557" s="437"/>
      <c r="GEE557" s="577"/>
      <c r="GEG557" s="437"/>
      <c r="GEI557" s="577"/>
      <c r="GEK557" s="437"/>
      <c r="GEM557" s="577"/>
      <c r="GEO557" s="437"/>
      <c r="GEQ557" s="577"/>
      <c r="GES557" s="437"/>
      <c r="GEU557" s="577"/>
      <c r="GEW557" s="437"/>
      <c r="GEY557" s="577"/>
      <c r="GFA557" s="437"/>
      <c r="GFC557" s="577"/>
      <c r="GFE557" s="437"/>
      <c r="GFG557" s="577"/>
      <c r="GFI557" s="437"/>
      <c r="GFK557" s="577"/>
      <c r="GFM557" s="437"/>
      <c r="GFO557" s="577"/>
      <c r="GFQ557" s="437"/>
      <c r="GFS557" s="577"/>
      <c r="GFU557" s="437"/>
      <c r="GFW557" s="577"/>
      <c r="GFY557" s="437"/>
      <c r="GGA557" s="577"/>
      <c r="GGC557" s="437"/>
      <c r="GGE557" s="577"/>
      <c r="GGG557" s="437"/>
      <c r="GGI557" s="577"/>
      <c r="GGK557" s="437"/>
      <c r="GGM557" s="577"/>
      <c r="GGO557" s="437"/>
      <c r="GGQ557" s="577"/>
      <c r="GGS557" s="437"/>
      <c r="GGU557" s="577"/>
      <c r="GGW557" s="437"/>
      <c r="GGY557" s="577"/>
      <c r="GHA557" s="437"/>
      <c r="GHC557" s="577"/>
      <c r="GHE557" s="437"/>
      <c r="GHG557" s="577"/>
      <c r="GHI557" s="437"/>
      <c r="GHK557" s="577"/>
      <c r="GHM557" s="437"/>
      <c r="GHO557" s="577"/>
      <c r="GHQ557" s="437"/>
      <c r="GHS557" s="577"/>
      <c r="GHU557" s="437"/>
      <c r="GHW557" s="577"/>
      <c r="GHY557" s="437"/>
      <c r="GIA557" s="577"/>
      <c r="GIC557" s="437"/>
      <c r="GIE557" s="577"/>
      <c r="GIG557" s="437"/>
      <c r="GII557" s="577"/>
      <c r="GIK557" s="437"/>
      <c r="GIM557" s="577"/>
      <c r="GIO557" s="437"/>
      <c r="GIQ557" s="577"/>
      <c r="GIS557" s="437"/>
      <c r="GIU557" s="577"/>
      <c r="GIW557" s="437"/>
      <c r="GIY557" s="577"/>
      <c r="GJA557" s="437"/>
      <c r="GJC557" s="577"/>
      <c r="GJE557" s="437"/>
      <c r="GJG557" s="577"/>
      <c r="GJI557" s="437"/>
      <c r="GJK557" s="577"/>
      <c r="GJM557" s="437"/>
      <c r="GJO557" s="577"/>
      <c r="GJQ557" s="437"/>
      <c r="GJS557" s="577"/>
      <c r="GJU557" s="437"/>
      <c r="GJW557" s="577"/>
      <c r="GJY557" s="437"/>
      <c r="GKA557" s="577"/>
      <c r="GKC557" s="437"/>
      <c r="GKE557" s="577"/>
      <c r="GKG557" s="437"/>
      <c r="GKI557" s="577"/>
      <c r="GKK557" s="437"/>
      <c r="GKM557" s="577"/>
      <c r="GKO557" s="437"/>
      <c r="GKQ557" s="577"/>
      <c r="GKS557" s="437"/>
      <c r="GKU557" s="577"/>
      <c r="GKW557" s="437"/>
      <c r="GKY557" s="577"/>
      <c r="GLA557" s="437"/>
      <c r="GLC557" s="577"/>
      <c r="GLE557" s="437"/>
      <c r="GLG557" s="577"/>
      <c r="GLI557" s="437"/>
      <c r="GLK557" s="577"/>
      <c r="GLM557" s="437"/>
      <c r="GLO557" s="577"/>
      <c r="GLQ557" s="437"/>
      <c r="GLS557" s="577"/>
      <c r="GLU557" s="437"/>
      <c r="GLW557" s="577"/>
      <c r="GLY557" s="437"/>
      <c r="GMA557" s="577"/>
      <c r="GMC557" s="437"/>
      <c r="GME557" s="577"/>
      <c r="GMG557" s="437"/>
      <c r="GMI557" s="577"/>
      <c r="GMK557" s="437"/>
      <c r="GMM557" s="577"/>
      <c r="GMO557" s="437"/>
      <c r="GMQ557" s="577"/>
      <c r="GMS557" s="437"/>
      <c r="GMU557" s="577"/>
      <c r="GMW557" s="437"/>
      <c r="GMY557" s="577"/>
      <c r="GNA557" s="437"/>
      <c r="GNC557" s="577"/>
      <c r="GNE557" s="437"/>
      <c r="GNG557" s="577"/>
      <c r="GNI557" s="437"/>
      <c r="GNK557" s="577"/>
      <c r="GNM557" s="437"/>
      <c r="GNO557" s="577"/>
      <c r="GNQ557" s="437"/>
      <c r="GNS557" s="577"/>
      <c r="GNU557" s="437"/>
      <c r="GNW557" s="577"/>
      <c r="GNY557" s="437"/>
      <c r="GOA557" s="577"/>
      <c r="GOC557" s="437"/>
      <c r="GOE557" s="577"/>
      <c r="GOG557" s="437"/>
      <c r="GOI557" s="577"/>
      <c r="GOK557" s="437"/>
      <c r="GOM557" s="577"/>
      <c r="GOO557" s="437"/>
      <c r="GOQ557" s="577"/>
      <c r="GOS557" s="437"/>
      <c r="GOU557" s="577"/>
      <c r="GOW557" s="437"/>
      <c r="GOY557" s="577"/>
      <c r="GPA557" s="437"/>
      <c r="GPC557" s="577"/>
      <c r="GPE557" s="437"/>
      <c r="GPG557" s="577"/>
      <c r="GPI557" s="437"/>
      <c r="GPK557" s="577"/>
      <c r="GPM557" s="437"/>
      <c r="GPO557" s="577"/>
      <c r="GPQ557" s="437"/>
      <c r="GPS557" s="577"/>
      <c r="GPU557" s="437"/>
      <c r="GPW557" s="577"/>
      <c r="GPY557" s="437"/>
      <c r="GQA557" s="577"/>
      <c r="GQC557" s="437"/>
      <c r="GQE557" s="577"/>
      <c r="GQG557" s="437"/>
      <c r="GQI557" s="577"/>
      <c r="GQK557" s="437"/>
      <c r="GQM557" s="577"/>
      <c r="GQO557" s="437"/>
      <c r="GQQ557" s="577"/>
      <c r="GQS557" s="437"/>
      <c r="GQU557" s="577"/>
      <c r="GQW557" s="437"/>
      <c r="GQY557" s="577"/>
      <c r="GRA557" s="437"/>
      <c r="GRC557" s="577"/>
      <c r="GRE557" s="437"/>
      <c r="GRG557" s="577"/>
      <c r="GRI557" s="437"/>
      <c r="GRK557" s="577"/>
      <c r="GRM557" s="437"/>
      <c r="GRO557" s="577"/>
      <c r="GRQ557" s="437"/>
      <c r="GRS557" s="577"/>
      <c r="GRU557" s="437"/>
      <c r="GRW557" s="577"/>
      <c r="GRY557" s="437"/>
      <c r="GSA557" s="577"/>
      <c r="GSC557" s="437"/>
      <c r="GSE557" s="577"/>
      <c r="GSG557" s="437"/>
      <c r="GSI557" s="577"/>
      <c r="GSK557" s="437"/>
      <c r="GSM557" s="577"/>
      <c r="GSO557" s="437"/>
      <c r="GSQ557" s="577"/>
      <c r="GSS557" s="437"/>
      <c r="GSU557" s="577"/>
      <c r="GSW557" s="437"/>
      <c r="GSY557" s="577"/>
      <c r="GTA557" s="437"/>
      <c r="GTC557" s="577"/>
      <c r="GTE557" s="437"/>
      <c r="GTG557" s="577"/>
      <c r="GTI557" s="437"/>
      <c r="GTK557" s="577"/>
      <c r="GTM557" s="437"/>
      <c r="GTO557" s="577"/>
      <c r="GTQ557" s="437"/>
      <c r="GTS557" s="577"/>
      <c r="GTU557" s="437"/>
      <c r="GTW557" s="577"/>
      <c r="GTY557" s="437"/>
      <c r="GUA557" s="577"/>
      <c r="GUC557" s="437"/>
      <c r="GUE557" s="577"/>
      <c r="GUG557" s="437"/>
      <c r="GUI557" s="577"/>
      <c r="GUK557" s="437"/>
      <c r="GUM557" s="577"/>
      <c r="GUO557" s="437"/>
      <c r="GUQ557" s="577"/>
      <c r="GUS557" s="437"/>
      <c r="GUU557" s="577"/>
      <c r="GUW557" s="437"/>
      <c r="GUY557" s="577"/>
      <c r="GVA557" s="437"/>
      <c r="GVC557" s="577"/>
      <c r="GVE557" s="437"/>
      <c r="GVG557" s="577"/>
      <c r="GVI557" s="437"/>
      <c r="GVK557" s="577"/>
      <c r="GVM557" s="437"/>
      <c r="GVO557" s="577"/>
      <c r="GVQ557" s="437"/>
      <c r="GVS557" s="577"/>
      <c r="GVU557" s="437"/>
      <c r="GVW557" s="577"/>
      <c r="GVY557" s="437"/>
      <c r="GWA557" s="577"/>
      <c r="GWC557" s="437"/>
      <c r="GWE557" s="577"/>
      <c r="GWG557" s="437"/>
      <c r="GWI557" s="577"/>
      <c r="GWK557" s="437"/>
      <c r="GWM557" s="577"/>
      <c r="GWO557" s="437"/>
      <c r="GWQ557" s="577"/>
      <c r="GWS557" s="437"/>
      <c r="GWU557" s="577"/>
      <c r="GWW557" s="437"/>
      <c r="GWY557" s="577"/>
      <c r="GXA557" s="437"/>
      <c r="GXC557" s="577"/>
      <c r="GXE557" s="437"/>
      <c r="GXG557" s="577"/>
      <c r="GXI557" s="437"/>
      <c r="GXK557" s="577"/>
      <c r="GXM557" s="437"/>
      <c r="GXO557" s="577"/>
      <c r="GXQ557" s="437"/>
      <c r="GXS557" s="577"/>
      <c r="GXU557" s="437"/>
      <c r="GXW557" s="577"/>
      <c r="GXY557" s="437"/>
      <c r="GYA557" s="577"/>
      <c r="GYC557" s="437"/>
      <c r="GYE557" s="577"/>
      <c r="GYG557" s="437"/>
      <c r="GYI557" s="577"/>
      <c r="GYK557" s="437"/>
      <c r="GYM557" s="577"/>
      <c r="GYO557" s="437"/>
      <c r="GYQ557" s="577"/>
      <c r="GYS557" s="437"/>
      <c r="GYU557" s="577"/>
      <c r="GYW557" s="437"/>
      <c r="GYY557" s="577"/>
      <c r="GZA557" s="437"/>
      <c r="GZC557" s="577"/>
      <c r="GZE557" s="437"/>
      <c r="GZG557" s="577"/>
      <c r="GZI557" s="437"/>
      <c r="GZK557" s="577"/>
      <c r="GZM557" s="437"/>
      <c r="GZO557" s="577"/>
      <c r="GZQ557" s="437"/>
      <c r="GZS557" s="577"/>
      <c r="GZU557" s="437"/>
      <c r="GZW557" s="577"/>
      <c r="GZY557" s="437"/>
      <c r="HAA557" s="577"/>
      <c r="HAC557" s="437"/>
      <c r="HAE557" s="577"/>
      <c r="HAG557" s="437"/>
      <c r="HAI557" s="577"/>
      <c r="HAK557" s="437"/>
      <c r="HAM557" s="577"/>
      <c r="HAO557" s="437"/>
      <c r="HAQ557" s="577"/>
      <c r="HAS557" s="437"/>
      <c r="HAU557" s="577"/>
      <c r="HAW557" s="437"/>
      <c r="HAY557" s="577"/>
      <c r="HBA557" s="437"/>
      <c r="HBC557" s="577"/>
      <c r="HBE557" s="437"/>
      <c r="HBG557" s="577"/>
      <c r="HBI557" s="437"/>
      <c r="HBK557" s="577"/>
      <c r="HBM557" s="437"/>
      <c r="HBO557" s="577"/>
      <c r="HBQ557" s="437"/>
      <c r="HBS557" s="577"/>
      <c r="HBU557" s="437"/>
      <c r="HBW557" s="577"/>
      <c r="HBY557" s="437"/>
      <c r="HCA557" s="577"/>
      <c r="HCC557" s="437"/>
      <c r="HCE557" s="577"/>
      <c r="HCG557" s="437"/>
      <c r="HCI557" s="577"/>
      <c r="HCK557" s="437"/>
      <c r="HCM557" s="577"/>
      <c r="HCO557" s="437"/>
      <c r="HCQ557" s="577"/>
      <c r="HCS557" s="437"/>
      <c r="HCU557" s="577"/>
      <c r="HCW557" s="437"/>
      <c r="HCY557" s="577"/>
      <c r="HDA557" s="437"/>
      <c r="HDC557" s="577"/>
      <c r="HDE557" s="437"/>
      <c r="HDG557" s="577"/>
      <c r="HDI557" s="437"/>
      <c r="HDK557" s="577"/>
      <c r="HDM557" s="437"/>
      <c r="HDO557" s="577"/>
      <c r="HDQ557" s="437"/>
      <c r="HDS557" s="577"/>
      <c r="HDU557" s="437"/>
      <c r="HDW557" s="577"/>
      <c r="HDY557" s="437"/>
      <c r="HEA557" s="577"/>
      <c r="HEC557" s="437"/>
      <c r="HEE557" s="577"/>
      <c r="HEG557" s="437"/>
      <c r="HEI557" s="577"/>
      <c r="HEK557" s="437"/>
      <c r="HEM557" s="577"/>
      <c r="HEO557" s="437"/>
      <c r="HEQ557" s="577"/>
      <c r="HES557" s="437"/>
      <c r="HEU557" s="577"/>
      <c r="HEW557" s="437"/>
      <c r="HEY557" s="577"/>
      <c r="HFA557" s="437"/>
      <c r="HFC557" s="577"/>
      <c r="HFE557" s="437"/>
      <c r="HFG557" s="577"/>
      <c r="HFI557" s="437"/>
      <c r="HFK557" s="577"/>
      <c r="HFM557" s="437"/>
      <c r="HFO557" s="577"/>
      <c r="HFQ557" s="437"/>
      <c r="HFS557" s="577"/>
      <c r="HFU557" s="437"/>
      <c r="HFW557" s="577"/>
      <c r="HFY557" s="437"/>
      <c r="HGA557" s="577"/>
      <c r="HGC557" s="437"/>
      <c r="HGE557" s="577"/>
      <c r="HGG557" s="437"/>
      <c r="HGI557" s="577"/>
      <c r="HGK557" s="437"/>
      <c r="HGM557" s="577"/>
      <c r="HGO557" s="437"/>
      <c r="HGQ557" s="577"/>
      <c r="HGS557" s="437"/>
      <c r="HGU557" s="577"/>
      <c r="HGW557" s="437"/>
      <c r="HGY557" s="577"/>
      <c r="HHA557" s="437"/>
      <c r="HHC557" s="577"/>
      <c r="HHE557" s="437"/>
      <c r="HHG557" s="577"/>
      <c r="HHI557" s="437"/>
      <c r="HHK557" s="577"/>
      <c r="HHM557" s="437"/>
      <c r="HHO557" s="577"/>
      <c r="HHQ557" s="437"/>
      <c r="HHS557" s="577"/>
      <c r="HHU557" s="437"/>
      <c r="HHW557" s="577"/>
      <c r="HHY557" s="437"/>
      <c r="HIA557" s="577"/>
      <c r="HIC557" s="437"/>
      <c r="HIE557" s="577"/>
      <c r="HIG557" s="437"/>
      <c r="HII557" s="577"/>
      <c r="HIK557" s="437"/>
      <c r="HIM557" s="577"/>
      <c r="HIO557" s="437"/>
      <c r="HIQ557" s="577"/>
      <c r="HIS557" s="437"/>
      <c r="HIU557" s="577"/>
      <c r="HIW557" s="437"/>
      <c r="HIY557" s="577"/>
      <c r="HJA557" s="437"/>
      <c r="HJC557" s="577"/>
      <c r="HJE557" s="437"/>
      <c r="HJG557" s="577"/>
      <c r="HJI557" s="437"/>
      <c r="HJK557" s="577"/>
      <c r="HJM557" s="437"/>
      <c r="HJO557" s="577"/>
      <c r="HJQ557" s="437"/>
      <c r="HJS557" s="577"/>
      <c r="HJU557" s="437"/>
      <c r="HJW557" s="577"/>
      <c r="HJY557" s="437"/>
      <c r="HKA557" s="577"/>
      <c r="HKC557" s="437"/>
      <c r="HKE557" s="577"/>
      <c r="HKG557" s="437"/>
      <c r="HKI557" s="577"/>
      <c r="HKK557" s="437"/>
      <c r="HKM557" s="577"/>
      <c r="HKO557" s="437"/>
      <c r="HKQ557" s="577"/>
      <c r="HKS557" s="437"/>
      <c r="HKU557" s="577"/>
      <c r="HKW557" s="437"/>
      <c r="HKY557" s="577"/>
      <c r="HLA557" s="437"/>
      <c r="HLC557" s="577"/>
      <c r="HLE557" s="437"/>
      <c r="HLG557" s="577"/>
      <c r="HLI557" s="437"/>
      <c r="HLK557" s="577"/>
      <c r="HLM557" s="437"/>
      <c r="HLO557" s="577"/>
      <c r="HLQ557" s="437"/>
      <c r="HLS557" s="577"/>
      <c r="HLU557" s="437"/>
      <c r="HLW557" s="577"/>
      <c r="HLY557" s="437"/>
      <c r="HMA557" s="577"/>
      <c r="HMC557" s="437"/>
      <c r="HME557" s="577"/>
      <c r="HMG557" s="437"/>
      <c r="HMI557" s="577"/>
      <c r="HMK557" s="437"/>
      <c r="HMM557" s="577"/>
      <c r="HMO557" s="437"/>
      <c r="HMQ557" s="577"/>
      <c r="HMS557" s="437"/>
      <c r="HMU557" s="577"/>
      <c r="HMW557" s="437"/>
      <c r="HMY557" s="577"/>
      <c r="HNA557" s="437"/>
      <c r="HNC557" s="577"/>
      <c r="HNE557" s="437"/>
      <c r="HNG557" s="577"/>
      <c r="HNI557" s="437"/>
      <c r="HNK557" s="577"/>
      <c r="HNM557" s="437"/>
      <c r="HNO557" s="577"/>
      <c r="HNQ557" s="437"/>
      <c r="HNS557" s="577"/>
      <c r="HNU557" s="437"/>
      <c r="HNW557" s="577"/>
      <c r="HNY557" s="437"/>
      <c r="HOA557" s="577"/>
      <c r="HOC557" s="437"/>
      <c r="HOE557" s="577"/>
      <c r="HOG557" s="437"/>
      <c r="HOI557" s="577"/>
      <c r="HOK557" s="437"/>
      <c r="HOM557" s="577"/>
      <c r="HOO557" s="437"/>
      <c r="HOQ557" s="577"/>
      <c r="HOS557" s="437"/>
      <c r="HOU557" s="577"/>
      <c r="HOW557" s="437"/>
      <c r="HOY557" s="577"/>
      <c r="HPA557" s="437"/>
      <c r="HPC557" s="577"/>
      <c r="HPE557" s="437"/>
      <c r="HPG557" s="577"/>
      <c r="HPI557" s="437"/>
      <c r="HPK557" s="577"/>
      <c r="HPM557" s="437"/>
      <c r="HPO557" s="577"/>
      <c r="HPQ557" s="437"/>
      <c r="HPS557" s="577"/>
      <c r="HPU557" s="437"/>
      <c r="HPW557" s="577"/>
      <c r="HPY557" s="437"/>
      <c r="HQA557" s="577"/>
      <c r="HQC557" s="437"/>
      <c r="HQE557" s="577"/>
      <c r="HQG557" s="437"/>
      <c r="HQI557" s="577"/>
      <c r="HQK557" s="437"/>
      <c r="HQM557" s="577"/>
      <c r="HQO557" s="437"/>
      <c r="HQQ557" s="577"/>
      <c r="HQS557" s="437"/>
      <c r="HQU557" s="577"/>
      <c r="HQW557" s="437"/>
      <c r="HQY557" s="577"/>
      <c r="HRA557" s="437"/>
      <c r="HRC557" s="577"/>
      <c r="HRE557" s="437"/>
      <c r="HRG557" s="577"/>
      <c r="HRI557" s="437"/>
      <c r="HRK557" s="577"/>
      <c r="HRM557" s="437"/>
      <c r="HRO557" s="577"/>
      <c r="HRQ557" s="437"/>
      <c r="HRS557" s="577"/>
      <c r="HRU557" s="437"/>
      <c r="HRW557" s="577"/>
      <c r="HRY557" s="437"/>
      <c r="HSA557" s="577"/>
      <c r="HSC557" s="437"/>
      <c r="HSE557" s="577"/>
      <c r="HSG557" s="437"/>
      <c r="HSI557" s="577"/>
      <c r="HSK557" s="437"/>
      <c r="HSM557" s="577"/>
      <c r="HSO557" s="437"/>
      <c r="HSQ557" s="577"/>
      <c r="HSS557" s="437"/>
      <c r="HSU557" s="577"/>
      <c r="HSW557" s="437"/>
      <c r="HSY557" s="577"/>
      <c r="HTA557" s="437"/>
      <c r="HTC557" s="577"/>
      <c r="HTE557" s="437"/>
      <c r="HTG557" s="577"/>
      <c r="HTI557" s="437"/>
      <c r="HTK557" s="577"/>
      <c r="HTM557" s="437"/>
      <c r="HTO557" s="577"/>
      <c r="HTQ557" s="437"/>
      <c r="HTS557" s="577"/>
      <c r="HTU557" s="437"/>
      <c r="HTW557" s="577"/>
      <c r="HTY557" s="437"/>
      <c r="HUA557" s="577"/>
      <c r="HUC557" s="437"/>
      <c r="HUE557" s="577"/>
      <c r="HUG557" s="437"/>
      <c r="HUI557" s="577"/>
      <c r="HUK557" s="437"/>
      <c r="HUM557" s="577"/>
      <c r="HUO557" s="437"/>
      <c r="HUQ557" s="577"/>
      <c r="HUS557" s="437"/>
      <c r="HUU557" s="577"/>
      <c r="HUW557" s="437"/>
      <c r="HUY557" s="577"/>
      <c r="HVA557" s="437"/>
      <c r="HVC557" s="577"/>
      <c r="HVE557" s="437"/>
      <c r="HVG557" s="577"/>
      <c r="HVI557" s="437"/>
      <c r="HVK557" s="577"/>
      <c r="HVM557" s="437"/>
      <c r="HVO557" s="577"/>
      <c r="HVQ557" s="437"/>
      <c r="HVS557" s="577"/>
      <c r="HVU557" s="437"/>
      <c r="HVW557" s="577"/>
      <c r="HVY557" s="437"/>
      <c r="HWA557" s="577"/>
      <c r="HWC557" s="437"/>
      <c r="HWE557" s="577"/>
      <c r="HWG557" s="437"/>
      <c r="HWI557" s="577"/>
      <c r="HWK557" s="437"/>
      <c r="HWM557" s="577"/>
      <c r="HWO557" s="437"/>
      <c r="HWQ557" s="577"/>
      <c r="HWS557" s="437"/>
      <c r="HWU557" s="577"/>
      <c r="HWW557" s="437"/>
      <c r="HWY557" s="577"/>
      <c r="HXA557" s="437"/>
      <c r="HXC557" s="577"/>
      <c r="HXE557" s="437"/>
      <c r="HXG557" s="577"/>
      <c r="HXI557" s="437"/>
      <c r="HXK557" s="577"/>
      <c r="HXM557" s="437"/>
      <c r="HXO557" s="577"/>
      <c r="HXQ557" s="437"/>
      <c r="HXS557" s="577"/>
      <c r="HXU557" s="437"/>
      <c r="HXW557" s="577"/>
      <c r="HXY557" s="437"/>
      <c r="HYA557" s="577"/>
      <c r="HYC557" s="437"/>
      <c r="HYE557" s="577"/>
      <c r="HYG557" s="437"/>
      <c r="HYI557" s="577"/>
      <c r="HYK557" s="437"/>
      <c r="HYM557" s="577"/>
      <c r="HYO557" s="437"/>
      <c r="HYQ557" s="577"/>
      <c r="HYS557" s="437"/>
      <c r="HYU557" s="577"/>
      <c r="HYW557" s="437"/>
      <c r="HYY557" s="577"/>
      <c r="HZA557" s="437"/>
      <c r="HZC557" s="577"/>
      <c r="HZE557" s="437"/>
      <c r="HZG557" s="577"/>
      <c r="HZI557" s="437"/>
      <c r="HZK557" s="577"/>
      <c r="HZM557" s="437"/>
      <c r="HZO557" s="577"/>
      <c r="HZQ557" s="437"/>
      <c r="HZS557" s="577"/>
      <c r="HZU557" s="437"/>
      <c r="HZW557" s="577"/>
      <c r="HZY557" s="437"/>
      <c r="IAA557" s="577"/>
      <c r="IAC557" s="437"/>
      <c r="IAE557" s="577"/>
      <c r="IAG557" s="437"/>
      <c r="IAI557" s="577"/>
      <c r="IAK557" s="437"/>
      <c r="IAM557" s="577"/>
      <c r="IAO557" s="437"/>
      <c r="IAQ557" s="577"/>
      <c r="IAS557" s="437"/>
      <c r="IAU557" s="577"/>
      <c r="IAW557" s="437"/>
      <c r="IAY557" s="577"/>
      <c r="IBA557" s="437"/>
      <c r="IBC557" s="577"/>
      <c r="IBE557" s="437"/>
      <c r="IBG557" s="577"/>
      <c r="IBI557" s="437"/>
      <c r="IBK557" s="577"/>
      <c r="IBM557" s="437"/>
      <c r="IBO557" s="577"/>
      <c r="IBQ557" s="437"/>
      <c r="IBS557" s="577"/>
      <c r="IBU557" s="437"/>
      <c r="IBW557" s="577"/>
      <c r="IBY557" s="437"/>
      <c r="ICA557" s="577"/>
      <c r="ICC557" s="437"/>
      <c r="ICE557" s="577"/>
      <c r="ICG557" s="437"/>
      <c r="ICI557" s="577"/>
      <c r="ICK557" s="437"/>
      <c r="ICM557" s="577"/>
      <c r="ICO557" s="437"/>
      <c r="ICQ557" s="577"/>
      <c r="ICS557" s="437"/>
      <c r="ICU557" s="577"/>
      <c r="ICW557" s="437"/>
      <c r="ICY557" s="577"/>
      <c r="IDA557" s="437"/>
      <c r="IDC557" s="577"/>
      <c r="IDE557" s="437"/>
      <c r="IDG557" s="577"/>
      <c r="IDI557" s="437"/>
      <c r="IDK557" s="577"/>
      <c r="IDM557" s="437"/>
      <c r="IDO557" s="577"/>
      <c r="IDQ557" s="437"/>
      <c r="IDS557" s="577"/>
      <c r="IDU557" s="437"/>
      <c r="IDW557" s="577"/>
      <c r="IDY557" s="437"/>
      <c r="IEA557" s="577"/>
      <c r="IEC557" s="437"/>
      <c r="IEE557" s="577"/>
      <c r="IEG557" s="437"/>
      <c r="IEI557" s="577"/>
      <c r="IEK557" s="437"/>
      <c r="IEM557" s="577"/>
      <c r="IEO557" s="437"/>
      <c r="IEQ557" s="577"/>
      <c r="IES557" s="437"/>
      <c r="IEU557" s="577"/>
      <c r="IEW557" s="437"/>
      <c r="IEY557" s="577"/>
      <c r="IFA557" s="437"/>
      <c r="IFC557" s="577"/>
      <c r="IFE557" s="437"/>
      <c r="IFG557" s="577"/>
      <c r="IFI557" s="437"/>
      <c r="IFK557" s="577"/>
      <c r="IFM557" s="437"/>
      <c r="IFO557" s="577"/>
      <c r="IFQ557" s="437"/>
      <c r="IFS557" s="577"/>
      <c r="IFU557" s="437"/>
      <c r="IFW557" s="577"/>
      <c r="IFY557" s="437"/>
      <c r="IGA557" s="577"/>
      <c r="IGC557" s="437"/>
      <c r="IGE557" s="577"/>
      <c r="IGG557" s="437"/>
      <c r="IGI557" s="577"/>
      <c r="IGK557" s="437"/>
      <c r="IGM557" s="577"/>
      <c r="IGO557" s="437"/>
      <c r="IGQ557" s="577"/>
      <c r="IGS557" s="437"/>
      <c r="IGU557" s="577"/>
      <c r="IGW557" s="437"/>
      <c r="IGY557" s="577"/>
      <c r="IHA557" s="437"/>
      <c r="IHC557" s="577"/>
      <c r="IHE557" s="437"/>
      <c r="IHG557" s="577"/>
      <c r="IHI557" s="437"/>
      <c r="IHK557" s="577"/>
      <c r="IHM557" s="437"/>
      <c r="IHO557" s="577"/>
      <c r="IHQ557" s="437"/>
      <c r="IHS557" s="577"/>
      <c r="IHU557" s="437"/>
      <c r="IHW557" s="577"/>
      <c r="IHY557" s="437"/>
      <c r="IIA557" s="577"/>
      <c r="IIC557" s="437"/>
      <c r="IIE557" s="577"/>
      <c r="IIG557" s="437"/>
      <c r="III557" s="577"/>
      <c r="IIK557" s="437"/>
      <c r="IIM557" s="577"/>
      <c r="IIO557" s="437"/>
      <c r="IIQ557" s="577"/>
      <c r="IIS557" s="437"/>
      <c r="IIU557" s="577"/>
      <c r="IIW557" s="437"/>
      <c r="IIY557" s="577"/>
      <c r="IJA557" s="437"/>
      <c r="IJC557" s="577"/>
      <c r="IJE557" s="437"/>
      <c r="IJG557" s="577"/>
      <c r="IJI557" s="437"/>
      <c r="IJK557" s="577"/>
      <c r="IJM557" s="437"/>
      <c r="IJO557" s="577"/>
      <c r="IJQ557" s="437"/>
      <c r="IJS557" s="577"/>
      <c r="IJU557" s="437"/>
      <c r="IJW557" s="577"/>
      <c r="IJY557" s="437"/>
      <c r="IKA557" s="577"/>
      <c r="IKC557" s="437"/>
      <c r="IKE557" s="577"/>
      <c r="IKG557" s="437"/>
      <c r="IKI557" s="577"/>
      <c r="IKK557" s="437"/>
      <c r="IKM557" s="577"/>
      <c r="IKO557" s="437"/>
      <c r="IKQ557" s="577"/>
      <c r="IKS557" s="437"/>
      <c r="IKU557" s="577"/>
      <c r="IKW557" s="437"/>
      <c r="IKY557" s="577"/>
      <c r="ILA557" s="437"/>
      <c r="ILC557" s="577"/>
      <c r="ILE557" s="437"/>
      <c r="ILG557" s="577"/>
      <c r="ILI557" s="437"/>
      <c r="ILK557" s="577"/>
      <c r="ILM557" s="437"/>
      <c r="ILO557" s="577"/>
      <c r="ILQ557" s="437"/>
      <c r="ILS557" s="577"/>
      <c r="ILU557" s="437"/>
      <c r="ILW557" s="577"/>
      <c r="ILY557" s="437"/>
      <c r="IMA557" s="577"/>
      <c r="IMC557" s="437"/>
      <c r="IME557" s="577"/>
      <c r="IMG557" s="437"/>
      <c r="IMI557" s="577"/>
      <c r="IMK557" s="437"/>
      <c r="IMM557" s="577"/>
      <c r="IMO557" s="437"/>
      <c r="IMQ557" s="577"/>
      <c r="IMS557" s="437"/>
      <c r="IMU557" s="577"/>
      <c r="IMW557" s="437"/>
      <c r="IMY557" s="577"/>
      <c r="INA557" s="437"/>
      <c r="INC557" s="577"/>
      <c r="INE557" s="437"/>
      <c r="ING557" s="577"/>
      <c r="INI557" s="437"/>
      <c r="INK557" s="577"/>
      <c r="INM557" s="437"/>
      <c r="INO557" s="577"/>
      <c r="INQ557" s="437"/>
      <c r="INS557" s="577"/>
      <c r="INU557" s="437"/>
      <c r="INW557" s="577"/>
      <c r="INY557" s="437"/>
      <c r="IOA557" s="577"/>
      <c r="IOC557" s="437"/>
      <c r="IOE557" s="577"/>
      <c r="IOG557" s="437"/>
      <c r="IOI557" s="577"/>
      <c r="IOK557" s="437"/>
      <c r="IOM557" s="577"/>
      <c r="IOO557" s="437"/>
      <c r="IOQ557" s="577"/>
      <c r="IOS557" s="437"/>
      <c r="IOU557" s="577"/>
      <c r="IOW557" s="437"/>
      <c r="IOY557" s="577"/>
      <c r="IPA557" s="437"/>
      <c r="IPC557" s="577"/>
      <c r="IPE557" s="437"/>
      <c r="IPG557" s="577"/>
      <c r="IPI557" s="437"/>
      <c r="IPK557" s="577"/>
      <c r="IPM557" s="437"/>
      <c r="IPO557" s="577"/>
      <c r="IPQ557" s="437"/>
      <c r="IPS557" s="577"/>
      <c r="IPU557" s="437"/>
      <c r="IPW557" s="577"/>
      <c r="IPY557" s="437"/>
      <c r="IQA557" s="577"/>
      <c r="IQC557" s="437"/>
      <c r="IQE557" s="577"/>
      <c r="IQG557" s="437"/>
      <c r="IQI557" s="577"/>
      <c r="IQK557" s="437"/>
      <c r="IQM557" s="577"/>
      <c r="IQO557" s="437"/>
      <c r="IQQ557" s="577"/>
      <c r="IQS557" s="437"/>
      <c r="IQU557" s="577"/>
      <c r="IQW557" s="437"/>
      <c r="IQY557" s="577"/>
      <c r="IRA557" s="437"/>
      <c r="IRC557" s="577"/>
      <c r="IRE557" s="437"/>
      <c r="IRG557" s="577"/>
      <c r="IRI557" s="437"/>
      <c r="IRK557" s="577"/>
      <c r="IRM557" s="437"/>
      <c r="IRO557" s="577"/>
      <c r="IRQ557" s="437"/>
      <c r="IRS557" s="577"/>
      <c r="IRU557" s="437"/>
      <c r="IRW557" s="577"/>
      <c r="IRY557" s="437"/>
      <c r="ISA557" s="577"/>
      <c r="ISC557" s="437"/>
      <c r="ISE557" s="577"/>
      <c r="ISG557" s="437"/>
      <c r="ISI557" s="577"/>
      <c r="ISK557" s="437"/>
      <c r="ISM557" s="577"/>
      <c r="ISO557" s="437"/>
      <c r="ISQ557" s="577"/>
      <c r="ISS557" s="437"/>
      <c r="ISU557" s="577"/>
      <c r="ISW557" s="437"/>
      <c r="ISY557" s="577"/>
      <c r="ITA557" s="437"/>
      <c r="ITC557" s="577"/>
      <c r="ITE557" s="437"/>
      <c r="ITG557" s="577"/>
      <c r="ITI557" s="437"/>
      <c r="ITK557" s="577"/>
      <c r="ITM557" s="437"/>
      <c r="ITO557" s="577"/>
      <c r="ITQ557" s="437"/>
      <c r="ITS557" s="577"/>
      <c r="ITU557" s="437"/>
      <c r="ITW557" s="577"/>
      <c r="ITY557" s="437"/>
      <c r="IUA557" s="577"/>
      <c r="IUC557" s="437"/>
      <c r="IUE557" s="577"/>
      <c r="IUG557" s="437"/>
      <c r="IUI557" s="577"/>
      <c r="IUK557" s="437"/>
      <c r="IUM557" s="577"/>
      <c r="IUO557" s="437"/>
      <c r="IUQ557" s="577"/>
      <c r="IUS557" s="437"/>
      <c r="IUU557" s="577"/>
      <c r="IUW557" s="437"/>
      <c r="IUY557" s="577"/>
      <c r="IVA557" s="437"/>
      <c r="IVC557" s="577"/>
      <c r="IVE557" s="437"/>
      <c r="IVG557" s="577"/>
      <c r="IVI557" s="437"/>
      <c r="IVK557" s="577"/>
      <c r="IVM557" s="437"/>
      <c r="IVO557" s="577"/>
      <c r="IVQ557" s="437"/>
      <c r="IVS557" s="577"/>
      <c r="IVU557" s="437"/>
      <c r="IVW557" s="577"/>
      <c r="IVY557" s="437"/>
      <c r="IWA557" s="577"/>
      <c r="IWC557" s="437"/>
      <c r="IWE557" s="577"/>
      <c r="IWG557" s="437"/>
      <c r="IWI557" s="577"/>
      <c r="IWK557" s="437"/>
      <c r="IWM557" s="577"/>
      <c r="IWO557" s="437"/>
      <c r="IWQ557" s="577"/>
      <c r="IWS557" s="437"/>
      <c r="IWU557" s="577"/>
      <c r="IWW557" s="437"/>
      <c r="IWY557" s="577"/>
      <c r="IXA557" s="437"/>
      <c r="IXC557" s="577"/>
      <c r="IXE557" s="437"/>
      <c r="IXG557" s="577"/>
      <c r="IXI557" s="437"/>
      <c r="IXK557" s="577"/>
      <c r="IXM557" s="437"/>
      <c r="IXO557" s="577"/>
      <c r="IXQ557" s="437"/>
      <c r="IXS557" s="577"/>
      <c r="IXU557" s="437"/>
      <c r="IXW557" s="577"/>
      <c r="IXY557" s="437"/>
      <c r="IYA557" s="577"/>
      <c r="IYC557" s="437"/>
      <c r="IYE557" s="577"/>
      <c r="IYG557" s="437"/>
      <c r="IYI557" s="577"/>
      <c r="IYK557" s="437"/>
      <c r="IYM557" s="577"/>
      <c r="IYO557" s="437"/>
      <c r="IYQ557" s="577"/>
      <c r="IYS557" s="437"/>
      <c r="IYU557" s="577"/>
      <c r="IYW557" s="437"/>
      <c r="IYY557" s="577"/>
      <c r="IZA557" s="437"/>
      <c r="IZC557" s="577"/>
      <c r="IZE557" s="437"/>
      <c r="IZG557" s="577"/>
      <c r="IZI557" s="437"/>
      <c r="IZK557" s="577"/>
      <c r="IZM557" s="437"/>
      <c r="IZO557" s="577"/>
      <c r="IZQ557" s="437"/>
      <c r="IZS557" s="577"/>
      <c r="IZU557" s="437"/>
      <c r="IZW557" s="577"/>
      <c r="IZY557" s="437"/>
      <c r="JAA557" s="577"/>
      <c r="JAC557" s="437"/>
      <c r="JAE557" s="577"/>
      <c r="JAG557" s="437"/>
      <c r="JAI557" s="577"/>
      <c r="JAK557" s="437"/>
      <c r="JAM557" s="577"/>
      <c r="JAO557" s="437"/>
      <c r="JAQ557" s="577"/>
      <c r="JAS557" s="437"/>
      <c r="JAU557" s="577"/>
      <c r="JAW557" s="437"/>
      <c r="JAY557" s="577"/>
      <c r="JBA557" s="437"/>
      <c r="JBC557" s="577"/>
      <c r="JBE557" s="437"/>
      <c r="JBG557" s="577"/>
      <c r="JBI557" s="437"/>
      <c r="JBK557" s="577"/>
      <c r="JBM557" s="437"/>
      <c r="JBO557" s="577"/>
      <c r="JBQ557" s="437"/>
      <c r="JBS557" s="577"/>
      <c r="JBU557" s="437"/>
      <c r="JBW557" s="577"/>
      <c r="JBY557" s="437"/>
      <c r="JCA557" s="577"/>
      <c r="JCC557" s="437"/>
      <c r="JCE557" s="577"/>
      <c r="JCG557" s="437"/>
      <c r="JCI557" s="577"/>
      <c r="JCK557" s="437"/>
      <c r="JCM557" s="577"/>
      <c r="JCO557" s="437"/>
      <c r="JCQ557" s="577"/>
      <c r="JCS557" s="437"/>
      <c r="JCU557" s="577"/>
      <c r="JCW557" s="437"/>
      <c r="JCY557" s="577"/>
      <c r="JDA557" s="437"/>
      <c r="JDC557" s="577"/>
      <c r="JDE557" s="437"/>
      <c r="JDG557" s="577"/>
      <c r="JDI557" s="437"/>
      <c r="JDK557" s="577"/>
      <c r="JDM557" s="437"/>
      <c r="JDO557" s="577"/>
      <c r="JDQ557" s="437"/>
      <c r="JDS557" s="577"/>
      <c r="JDU557" s="437"/>
      <c r="JDW557" s="577"/>
      <c r="JDY557" s="437"/>
      <c r="JEA557" s="577"/>
      <c r="JEC557" s="437"/>
      <c r="JEE557" s="577"/>
      <c r="JEG557" s="437"/>
      <c r="JEI557" s="577"/>
      <c r="JEK557" s="437"/>
      <c r="JEM557" s="577"/>
      <c r="JEO557" s="437"/>
      <c r="JEQ557" s="577"/>
      <c r="JES557" s="437"/>
      <c r="JEU557" s="577"/>
      <c r="JEW557" s="437"/>
      <c r="JEY557" s="577"/>
      <c r="JFA557" s="437"/>
      <c r="JFC557" s="577"/>
      <c r="JFE557" s="437"/>
      <c r="JFG557" s="577"/>
      <c r="JFI557" s="437"/>
      <c r="JFK557" s="577"/>
      <c r="JFM557" s="437"/>
      <c r="JFO557" s="577"/>
      <c r="JFQ557" s="437"/>
      <c r="JFS557" s="577"/>
      <c r="JFU557" s="437"/>
      <c r="JFW557" s="577"/>
      <c r="JFY557" s="437"/>
      <c r="JGA557" s="577"/>
      <c r="JGC557" s="437"/>
      <c r="JGE557" s="577"/>
      <c r="JGG557" s="437"/>
      <c r="JGI557" s="577"/>
      <c r="JGK557" s="437"/>
      <c r="JGM557" s="577"/>
      <c r="JGO557" s="437"/>
      <c r="JGQ557" s="577"/>
      <c r="JGS557" s="437"/>
      <c r="JGU557" s="577"/>
      <c r="JGW557" s="437"/>
      <c r="JGY557" s="577"/>
      <c r="JHA557" s="437"/>
      <c r="JHC557" s="577"/>
      <c r="JHE557" s="437"/>
      <c r="JHG557" s="577"/>
      <c r="JHI557" s="437"/>
      <c r="JHK557" s="577"/>
      <c r="JHM557" s="437"/>
      <c r="JHO557" s="577"/>
      <c r="JHQ557" s="437"/>
      <c r="JHS557" s="577"/>
      <c r="JHU557" s="437"/>
      <c r="JHW557" s="577"/>
      <c r="JHY557" s="437"/>
      <c r="JIA557" s="577"/>
      <c r="JIC557" s="437"/>
      <c r="JIE557" s="577"/>
      <c r="JIG557" s="437"/>
      <c r="JII557" s="577"/>
      <c r="JIK557" s="437"/>
      <c r="JIM557" s="577"/>
      <c r="JIO557" s="437"/>
      <c r="JIQ557" s="577"/>
      <c r="JIS557" s="437"/>
      <c r="JIU557" s="577"/>
      <c r="JIW557" s="437"/>
      <c r="JIY557" s="577"/>
      <c r="JJA557" s="437"/>
      <c r="JJC557" s="577"/>
      <c r="JJE557" s="437"/>
      <c r="JJG557" s="577"/>
      <c r="JJI557" s="437"/>
      <c r="JJK557" s="577"/>
      <c r="JJM557" s="437"/>
      <c r="JJO557" s="577"/>
      <c r="JJQ557" s="437"/>
      <c r="JJS557" s="577"/>
      <c r="JJU557" s="437"/>
      <c r="JJW557" s="577"/>
      <c r="JJY557" s="437"/>
      <c r="JKA557" s="577"/>
      <c r="JKC557" s="437"/>
      <c r="JKE557" s="577"/>
      <c r="JKG557" s="437"/>
      <c r="JKI557" s="577"/>
      <c r="JKK557" s="437"/>
      <c r="JKM557" s="577"/>
      <c r="JKO557" s="437"/>
      <c r="JKQ557" s="577"/>
      <c r="JKS557" s="437"/>
      <c r="JKU557" s="577"/>
      <c r="JKW557" s="437"/>
      <c r="JKY557" s="577"/>
      <c r="JLA557" s="437"/>
      <c r="JLC557" s="577"/>
      <c r="JLE557" s="437"/>
      <c r="JLG557" s="577"/>
      <c r="JLI557" s="437"/>
      <c r="JLK557" s="577"/>
      <c r="JLM557" s="437"/>
      <c r="JLO557" s="577"/>
      <c r="JLQ557" s="437"/>
      <c r="JLS557" s="577"/>
      <c r="JLU557" s="437"/>
      <c r="JLW557" s="577"/>
      <c r="JLY557" s="437"/>
      <c r="JMA557" s="577"/>
      <c r="JMC557" s="437"/>
      <c r="JME557" s="577"/>
      <c r="JMG557" s="437"/>
      <c r="JMI557" s="577"/>
      <c r="JMK557" s="437"/>
      <c r="JMM557" s="577"/>
      <c r="JMO557" s="437"/>
      <c r="JMQ557" s="577"/>
      <c r="JMS557" s="437"/>
      <c r="JMU557" s="577"/>
      <c r="JMW557" s="437"/>
      <c r="JMY557" s="577"/>
      <c r="JNA557" s="437"/>
      <c r="JNC557" s="577"/>
      <c r="JNE557" s="437"/>
      <c r="JNG557" s="577"/>
      <c r="JNI557" s="437"/>
      <c r="JNK557" s="577"/>
      <c r="JNM557" s="437"/>
      <c r="JNO557" s="577"/>
      <c r="JNQ557" s="437"/>
      <c r="JNS557" s="577"/>
      <c r="JNU557" s="437"/>
      <c r="JNW557" s="577"/>
      <c r="JNY557" s="437"/>
      <c r="JOA557" s="577"/>
      <c r="JOC557" s="437"/>
      <c r="JOE557" s="577"/>
      <c r="JOG557" s="437"/>
      <c r="JOI557" s="577"/>
      <c r="JOK557" s="437"/>
      <c r="JOM557" s="577"/>
      <c r="JOO557" s="437"/>
      <c r="JOQ557" s="577"/>
      <c r="JOS557" s="437"/>
      <c r="JOU557" s="577"/>
      <c r="JOW557" s="437"/>
      <c r="JOY557" s="577"/>
      <c r="JPA557" s="437"/>
      <c r="JPC557" s="577"/>
      <c r="JPE557" s="437"/>
      <c r="JPG557" s="577"/>
      <c r="JPI557" s="437"/>
      <c r="JPK557" s="577"/>
      <c r="JPM557" s="437"/>
      <c r="JPO557" s="577"/>
      <c r="JPQ557" s="437"/>
      <c r="JPS557" s="577"/>
      <c r="JPU557" s="437"/>
      <c r="JPW557" s="577"/>
      <c r="JPY557" s="437"/>
      <c r="JQA557" s="577"/>
      <c r="JQC557" s="437"/>
      <c r="JQE557" s="577"/>
      <c r="JQG557" s="437"/>
      <c r="JQI557" s="577"/>
      <c r="JQK557" s="437"/>
      <c r="JQM557" s="577"/>
      <c r="JQO557" s="437"/>
      <c r="JQQ557" s="577"/>
      <c r="JQS557" s="437"/>
      <c r="JQU557" s="577"/>
      <c r="JQW557" s="437"/>
      <c r="JQY557" s="577"/>
      <c r="JRA557" s="437"/>
      <c r="JRC557" s="577"/>
      <c r="JRE557" s="437"/>
      <c r="JRG557" s="577"/>
      <c r="JRI557" s="437"/>
      <c r="JRK557" s="577"/>
      <c r="JRM557" s="437"/>
      <c r="JRO557" s="577"/>
      <c r="JRQ557" s="437"/>
      <c r="JRS557" s="577"/>
      <c r="JRU557" s="437"/>
      <c r="JRW557" s="577"/>
      <c r="JRY557" s="437"/>
      <c r="JSA557" s="577"/>
      <c r="JSC557" s="437"/>
      <c r="JSE557" s="577"/>
      <c r="JSG557" s="437"/>
      <c r="JSI557" s="577"/>
      <c r="JSK557" s="437"/>
      <c r="JSM557" s="577"/>
      <c r="JSO557" s="437"/>
      <c r="JSQ557" s="577"/>
      <c r="JSS557" s="437"/>
      <c r="JSU557" s="577"/>
      <c r="JSW557" s="437"/>
      <c r="JSY557" s="577"/>
      <c r="JTA557" s="437"/>
      <c r="JTC557" s="577"/>
      <c r="JTE557" s="437"/>
      <c r="JTG557" s="577"/>
      <c r="JTI557" s="437"/>
      <c r="JTK557" s="577"/>
      <c r="JTM557" s="437"/>
      <c r="JTO557" s="577"/>
      <c r="JTQ557" s="437"/>
      <c r="JTS557" s="577"/>
      <c r="JTU557" s="437"/>
      <c r="JTW557" s="577"/>
      <c r="JTY557" s="437"/>
      <c r="JUA557" s="577"/>
      <c r="JUC557" s="437"/>
      <c r="JUE557" s="577"/>
      <c r="JUG557" s="437"/>
      <c r="JUI557" s="577"/>
      <c r="JUK557" s="437"/>
      <c r="JUM557" s="577"/>
      <c r="JUO557" s="437"/>
      <c r="JUQ557" s="577"/>
      <c r="JUS557" s="437"/>
      <c r="JUU557" s="577"/>
      <c r="JUW557" s="437"/>
      <c r="JUY557" s="577"/>
      <c r="JVA557" s="437"/>
      <c r="JVC557" s="577"/>
      <c r="JVE557" s="437"/>
      <c r="JVG557" s="577"/>
      <c r="JVI557" s="437"/>
      <c r="JVK557" s="577"/>
      <c r="JVM557" s="437"/>
      <c r="JVO557" s="577"/>
      <c r="JVQ557" s="437"/>
      <c r="JVS557" s="577"/>
      <c r="JVU557" s="437"/>
      <c r="JVW557" s="577"/>
      <c r="JVY557" s="437"/>
      <c r="JWA557" s="577"/>
      <c r="JWC557" s="437"/>
      <c r="JWE557" s="577"/>
      <c r="JWG557" s="437"/>
      <c r="JWI557" s="577"/>
      <c r="JWK557" s="437"/>
      <c r="JWM557" s="577"/>
      <c r="JWO557" s="437"/>
      <c r="JWQ557" s="577"/>
      <c r="JWS557" s="437"/>
      <c r="JWU557" s="577"/>
      <c r="JWW557" s="437"/>
      <c r="JWY557" s="577"/>
      <c r="JXA557" s="437"/>
      <c r="JXC557" s="577"/>
      <c r="JXE557" s="437"/>
      <c r="JXG557" s="577"/>
      <c r="JXI557" s="437"/>
      <c r="JXK557" s="577"/>
      <c r="JXM557" s="437"/>
      <c r="JXO557" s="577"/>
      <c r="JXQ557" s="437"/>
      <c r="JXS557" s="577"/>
      <c r="JXU557" s="437"/>
      <c r="JXW557" s="577"/>
      <c r="JXY557" s="437"/>
      <c r="JYA557" s="577"/>
      <c r="JYC557" s="437"/>
      <c r="JYE557" s="577"/>
      <c r="JYG557" s="437"/>
      <c r="JYI557" s="577"/>
      <c r="JYK557" s="437"/>
      <c r="JYM557" s="577"/>
      <c r="JYO557" s="437"/>
      <c r="JYQ557" s="577"/>
      <c r="JYS557" s="437"/>
      <c r="JYU557" s="577"/>
      <c r="JYW557" s="437"/>
      <c r="JYY557" s="577"/>
      <c r="JZA557" s="437"/>
      <c r="JZC557" s="577"/>
      <c r="JZE557" s="437"/>
      <c r="JZG557" s="577"/>
      <c r="JZI557" s="437"/>
      <c r="JZK557" s="577"/>
      <c r="JZM557" s="437"/>
      <c r="JZO557" s="577"/>
      <c r="JZQ557" s="437"/>
      <c r="JZS557" s="577"/>
      <c r="JZU557" s="437"/>
      <c r="JZW557" s="577"/>
      <c r="JZY557" s="437"/>
      <c r="KAA557" s="577"/>
      <c r="KAC557" s="437"/>
      <c r="KAE557" s="577"/>
      <c r="KAG557" s="437"/>
      <c r="KAI557" s="577"/>
      <c r="KAK557" s="437"/>
      <c r="KAM557" s="577"/>
      <c r="KAO557" s="437"/>
      <c r="KAQ557" s="577"/>
      <c r="KAS557" s="437"/>
      <c r="KAU557" s="577"/>
      <c r="KAW557" s="437"/>
      <c r="KAY557" s="577"/>
      <c r="KBA557" s="437"/>
      <c r="KBC557" s="577"/>
      <c r="KBE557" s="437"/>
      <c r="KBG557" s="577"/>
      <c r="KBI557" s="437"/>
      <c r="KBK557" s="577"/>
      <c r="KBM557" s="437"/>
      <c r="KBO557" s="577"/>
      <c r="KBQ557" s="437"/>
      <c r="KBS557" s="577"/>
      <c r="KBU557" s="437"/>
      <c r="KBW557" s="577"/>
      <c r="KBY557" s="437"/>
      <c r="KCA557" s="577"/>
      <c r="KCC557" s="437"/>
      <c r="KCE557" s="577"/>
      <c r="KCG557" s="437"/>
      <c r="KCI557" s="577"/>
      <c r="KCK557" s="437"/>
      <c r="KCM557" s="577"/>
      <c r="KCO557" s="437"/>
      <c r="KCQ557" s="577"/>
      <c r="KCS557" s="437"/>
      <c r="KCU557" s="577"/>
      <c r="KCW557" s="437"/>
      <c r="KCY557" s="577"/>
      <c r="KDA557" s="437"/>
      <c r="KDC557" s="577"/>
      <c r="KDE557" s="437"/>
      <c r="KDG557" s="577"/>
      <c r="KDI557" s="437"/>
      <c r="KDK557" s="577"/>
      <c r="KDM557" s="437"/>
      <c r="KDO557" s="577"/>
      <c r="KDQ557" s="437"/>
      <c r="KDS557" s="577"/>
      <c r="KDU557" s="437"/>
      <c r="KDW557" s="577"/>
      <c r="KDY557" s="437"/>
      <c r="KEA557" s="577"/>
      <c r="KEC557" s="437"/>
      <c r="KEE557" s="577"/>
      <c r="KEG557" s="437"/>
      <c r="KEI557" s="577"/>
      <c r="KEK557" s="437"/>
      <c r="KEM557" s="577"/>
      <c r="KEO557" s="437"/>
      <c r="KEQ557" s="577"/>
      <c r="KES557" s="437"/>
      <c r="KEU557" s="577"/>
      <c r="KEW557" s="437"/>
      <c r="KEY557" s="577"/>
      <c r="KFA557" s="437"/>
      <c r="KFC557" s="577"/>
      <c r="KFE557" s="437"/>
      <c r="KFG557" s="577"/>
      <c r="KFI557" s="437"/>
      <c r="KFK557" s="577"/>
      <c r="KFM557" s="437"/>
      <c r="KFO557" s="577"/>
      <c r="KFQ557" s="437"/>
      <c r="KFS557" s="577"/>
      <c r="KFU557" s="437"/>
      <c r="KFW557" s="577"/>
      <c r="KFY557" s="437"/>
      <c r="KGA557" s="577"/>
      <c r="KGC557" s="437"/>
      <c r="KGE557" s="577"/>
      <c r="KGG557" s="437"/>
      <c r="KGI557" s="577"/>
      <c r="KGK557" s="437"/>
      <c r="KGM557" s="577"/>
      <c r="KGO557" s="437"/>
      <c r="KGQ557" s="577"/>
      <c r="KGS557" s="437"/>
      <c r="KGU557" s="577"/>
      <c r="KGW557" s="437"/>
      <c r="KGY557" s="577"/>
      <c r="KHA557" s="437"/>
      <c r="KHC557" s="577"/>
      <c r="KHE557" s="437"/>
      <c r="KHG557" s="577"/>
      <c r="KHI557" s="437"/>
      <c r="KHK557" s="577"/>
      <c r="KHM557" s="437"/>
      <c r="KHO557" s="577"/>
      <c r="KHQ557" s="437"/>
      <c r="KHS557" s="577"/>
      <c r="KHU557" s="437"/>
      <c r="KHW557" s="577"/>
      <c r="KHY557" s="437"/>
      <c r="KIA557" s="577"/>
      <c r="KIC557" s="437"/>
      <c r="KIE557" s="577"/>
      <c r="KIG557" s="437"/>
      <c r="KII557" s="577"/>
      <c r="KIK557" s="437"/>
      <c r="KIM557" s="577"/>
      <c r="KIO557" s="437"/>
      <c r="KIQ557" s="577"/>
      <c r="KIS557" s="437"/>
      <c r="KIU557" s="577"/>
      <c r="KIW557" s="437"/>
      <c r="KIY557" s="577"/>
      <c r="KJA557" s="437"/>
      <c r="KJC557" s="577"/>
      <c r="KJE557" s="437"/>
      <c r="KJG557" s="577"/>
      <c r="KJI557" s="437"/>
      <c r="KJK557" s="577"/>
      <c r="KJM557" s="437"/>
      <c r="KJO557" s="577"/>
      <c r="KJQ557" s="437"/>
      <c r="KJS557" s="577"/>
      <c r="KJU557" s="437"/>
      <c r="KJW557" s="577"/>
      <c r="KJY557" s="437"/>
      <c r="KKA557" s="577"/>
      <c r="KKC557" s="437"/>
      <c r="KKE557" s="577"/>
      <c r="KKG557" s="437"/>
      <c r="KKI557" s="577"/>
      <c r="KKK557" s="437"/>
      <c r="KKM557" s="577"/>
      <c r="KKO557" s="437"/>
      <c r="KKQ557" s="577"/>
      <c r="KKS557" s="437"/>
      <c r="KKU557" s="577"/>
      <c r="KKW557" s="437"/>
      <c r="KKY557" s="577"/>
      <c r="KLA557" s="437"/>
      <c r="KLC557" s="577"/>
      <c r="KLE557" s="437"/>
      <c r="KLG557" s="577"/>
      <c r="KLI557" s="437"/>
      <c r="KLK557" s="577"/>
      <c r="KLM557" s="437"/>
      <c r="KLO557" s="577"/>
      <c r="KLQ557" s="437"/>
      <c r="KLS557" s="577"/>
      <c r="KLU557" s="437"/>
      <c r="KLW557" s="577"/>
      <c r="KLY557" s="437"/>
      <c r="KMA557" s="577"/>
      <c r="KMC557" s="437"/>
      <c r="KME557" s="577"/>
      <c r="KMG557" s="437"/>
      <c r="KMI557" s="577"/>
      <c r="KMK557" s="437"/>
      <c r="KMM557" s="577"/>
      <c r="KMO557" s="437"/>
      <c r="KMQ557" s="577"/>
      <c r="KMS557" s="437"/>
      <c r="KMU557" s="577"/>
      <c r="KMW557" s="437"/>
      <c r="KMY557" s="577"/>
      <c r="KNA557" s="437"/>
      <c r="KNC557" s="577"/>
      <c r="KNE557" s="437"/>
      <c r="KNG557" s="577"/>
      <c r="KNI557" s="437"/>
      <c r="KNK557" s="577"/>
      <c r="KNM557" s="437"/>
      <c r="KNO557" s="577"/>
      <c r="KNQ557" s="437"/>
      <c r="KNS557" s="577"/>
      <c r="KNU557" s="437"/>
      <c r="KNW557" s="577"/>
      <c r="KNY557" s="437"/>
      <c r="KOA557" s="577"/>
      <c r="KOC557" s="437"/>
      <c r="KOE557" s="577"/>
      <c r="KOG557" s="437"/>
      <c r="KOI557" s="577"/>
      <c r="KOK557" s="437"/>
      <c r="KOM557" s="577"/>
      <c r="KOO557" s="437"/>
      <c r="KOQ557" s="577"/>
      <c r="KOS557" s="437"/>
      <c r="KOU557" s="577"/>
      <c r="KOW557" s="437"/>
      <c r="KOY557" s="577"/>
      <c r="KPA557" s="437"/>
      <c r="KPC557" s="577"/>
      <c r="KPE557" s="437"/>
      <c r="KPG557" s="577"/>
      <c r="KPI557" s="437"/>
      <c r="KPK557" s="577"/>
      <c r="KPM557" s="437"/>
      <c r="KPO557" s="577"/>
      <c r="KPQ557" s="437"/>
      <c r="KPS557" s="577"/>
      <c r="KPU557" s="437"/>
      <c r="KPW557" s="577"/>
      <c r="KPY557" s="437"/>
      <c r="KQA557" s="577"/>
      <c r="KQC557" s="437"/>
      <c r="KQE557" s="577"/>
      <c r="KQG557" s="437"/>
      <c r="KQI557" s="577"/>
      <c r="KQK557" s="437"/>
      <c r="KQM557" s="577"/>
      <c r="KQO557" s="437"/>
      <c r="KQQ557" s="577"/>
      <c r="KQS557" s="437"/>
      <c r="KQU557" s="577"/>
      <c r="KQW557" s="437"/>
      <c r="KQY557" s="577"/>
      <c r="KRA557" s="437"/>
      <c r="KRC557" s="577"/>
      <c r="KRE557" s="437"/>
      <c r="KRG557" s="577"/>
      <c r="KRI557" s="437"/>
      <c r="KRK557" s="577"/>
      <c r="KRM557" s="437"/>
      <c r="KRO557" s="577"/>
      <c r="KRQ557" s="437"/>
      <c r="KRS557" s="577"/>
      <c r="KRU557" s="437"/>
      <c r="KRW557" s="577"/>
      <c r="KRY557" s="437"/>
      <c r="KSA557" s="577"/>
      <c r="KSC557" s="437"/>
      <c r="KSE557" s="577"/>
      <c r="KSG557" s="437"/>
      <c r="KSI557" s="577"/>
      <c r="KSK557" s="437"/>
      <c r="KSM557" s="577"/>
      <c r="KSO557" s="437"/>
      <c r="KSQ557" s="577"/>
      <c r="KSS557" s="437"/>
      <c r="KSU557" s="577"/>
      <c r="KSW557" s="437"/>
      <c r="KSY557" s="577"/>
      <c r="KTA557" s="437"/>
      <c r="KTC557" s="577"/>
      <c r="KTE557" s="437"/>
      <c r="KTG557" s="577"/>
      <c r="KTI557" s="437"/>
      <c r="KTK557" s="577"/>
      <c r="KTM557" s="437"/>
      <c r="KTO557" s="577"/>
      <c r="KTQ557" s="437"/>
      <c r="KTS557" s="577"/>
      <c r="KTU557" s="437"/>
      <c r="KTW557" s="577"/>
      <c r="KTY557" s="437"/>
      <c r="KUA557" s="577"/>
      <c r="KUC557" s="437"/>
      <c r="KUE557" s="577"/>
      <c r="KUG557" s="437"/>
      <c r="KUI557" s="577"/>
      <c r="KUK557" s="437"/>
      <c r="KUM557" s="577"/>
      <c r="KUO557" s="437"/>
      <c r="KUQ557" s="577"/>
      <c r="KUS557" s="437"/>
      <c r="KUU557" s="577"/>
      <c r="KUW557" s="437"/>
      <c r="KUY557" s="577"/>
      <c r="KVA557" s="437"/>
      <c r="KVC557" s="577"/>
      <c r="KVE557" s="437"/>
      <c r="KVG557" s="577"/>
      <c r="KVI557" s="437"/>
      <c r="KVK557" s="577"/>
      <c r="KVM557" s="437"/>
      <c r="KVO557" s="577"/>
      <c r="KVQ557" s="437"/>
      <c r="KVS557" s="577"/>
      <c r="KVU557" s="437"/>
      <c r="KVW557" s="577"/>
      <c r="KVY557" s="437"/>
      <c r="KWA557" s="577"/>
      <c r="KWC557" s="437"/>
      <c r="KWE557" s="577"/>
      <c r="KWG557" s="437"/>
      <c r="KWI557" s="577"/>
      <c r="KWK557" s="437"/>
      <c r="KWM557" s="577"/>
      <c r="KWO557" s="437"/>
      <c r="KWQ557" s="577"/>
      <c r="KWS557" s="437"/>
      <c r="KWU557" s="577"/>
      <c r="KWW557" s="437"/>
      <c r="KWY557" s="577"/>
      <c r="KXA557" s="437"/>
      <c r="KXC557" s="577"/>
      <c r="KXE557" s="437"/>
      <c r="KXG557" s="577"/>
      <c r="KXI557" s="437"/>
      <c r="KXK557" s="577"/>
      <c r="KXM557" s="437"/>
      <c r="KXO557" s="577"/>
      <c r="KXQ557" s="437"/>
      <c r="KXS557" s="577"/>
      <c r="KXU557" s="437"/>
      <c r="KXW557" s="577"/>
      <c r="KXY557" s="437"/>
      <c r="KYA557" s="577"/>
      <c r="KYC557" s="437"/>
      <c r="KYE557" s="577"/>
      <c r="KYG557" s="437"/>
      <c r="KYI557" s="577"/>
      <c r="KYK557" s="437"/>
      <c r="KYM557" s="577"/>
      <c r="KYO557" s="437"/>
      <c r="KYQ557" s="577"/>
      <c r="KYS557" s="437"/>
      <c r="KYU557" s="577"/>
      <c r="KYW557" s="437"/>
      <c r="KYY557" s="577"/>
      <c r="KZA557" s="437"/>
      <c r="KZC557" s="577"/>
      <c r="KZE557" s="437"/>
      <c r="KZG557" s="577"/>
      <c r="KZI557" s="437"/>
      <c r="KZK557" s="577"/>
      <c r="KZM557" s="437"/>
      <c r="KZO557" s="577"/>
      <c r="KZQ557" s="437"/>
      <c r="KZS557" s="577"/>
      <c r="KZU557" s="437"/>
      <c r="KZW557" s="577"/>
      <c r="KZY557" s="437"/>
      <c r="LAA557" s="577"/>
      <c r="LAC557" s="437"/>
      <c r="LAE557" s="577"/>
      <c r="LAG557" s="437"/>
      <c r="LAI557" s="577"/>
      <c r="LAK557" s="437"/>
      <c r="LAM557" s="577"/>
      <c r="LAO557" s="437"/>
      <c r="LAQ557" s="577"/>
      <c r="LAS557" s="437"/>
      <c r="LAU557" s="577"/>
      <c r="LAW557" s="437"/>
      <c r="LAY557" s="577"/>
      <c r="LBA557" s="437"/>
      <c r="LBC557" s="577"/>
      <c r="LBE557" s="437"/>
      <c r="LBG557" s="577"/>
      <c r="LBI557" s="437"/>
      <c r="LBK557" s="577"/>
      <c r="LBM557" s="437"/>
      <c r="LBO557" s="577"/>
      <c r="LBQ557" s="437"/>
      <c r="LBS557" s="577"/>
      <c r="LBU557" s="437"/>
      <c r="LBW557" s="577"/>
      <c r="LBY557" s="437"/>
      <c r="LCA557" s="577"/>
      <c r="LCC557" s="437"/>
      <c r="LCE557" s="577"/>
      <c r="LCG557" s="437"/>
      <c r="LCI557" s="577"/>
      <c r="LCK557" s="437"/>
      <c r="LCM557" s="577"/>
      <c r="LCO557" s="437"/>
      <c r="LCQ557" s="577"/>
      <c r="LCS557" s="437"/>
      <c r="LCU557" s="577"/>
      <c r="LCW557" s="437"/>
      <c r="LCY557" s="577"/>
      <c r="LDA557" s="437"/>
      <c r="LDC557" s="577"/>
      <c r="LDE557" s="437"/>
      <c r="LDG557" s="577"/>
      <c r="LDI557" s="437"/>
      <c r="LDK557" s="577"/>
      <c r="LDM557" s="437"/>
      <c r="LDO557" s="577"/>
      <c r="LDQ557" s="437"/>
      <c r="LDS557" s="577"/>
      <c r="LDU557" s="437"/>
      <c r="LDW557" s="577"/>
      <c r="LDY557" s="437"/>
      <c r="LEA557" s="577"/>
      <c r="LEC557" s="437"/>
      <c r="LEE557" s="577"/>
      <c r="LEG557" s="437"/>
      <c r="LEI557" s="577"/>
      <c r="LEK557" s="437"/>
      <c r="LEM557" s="577"/>
      <c r="LEO557" s="437"/>
      <c r="LEQ557" s="577"/>
      <c r="LES557" s="437"/>
      <c r="LEU557" s="577"/>
      <c r="LEW557" s="437"/>
      <c r="LEY557" s="577"/>
      <c r="LFA557" s="437"/>
      <c r="LFC557" s="577"/>
      <c r="LFE557" s="437"/>
      <c r="LFG557" s="577"/>
      <c r="LFI557" s="437"/>
      <c r="LFK557" s="577"/>
      <c r="LFM557" s="437"/>
      <c r="LFO557" s="577"/>
      <c r="LFQ557" s="437"/>
      <c r="LFS557" s="577"/>
      <c r="LFU557" s="437"/>
      <c r="LFW557" s="577"/>
      <c r="LFY557" s="437"/>
      <c r="LGA557" s="577"/>
      <c r="LGC557" s="437"/>
      <c r="LGE557" s="577"/>
      <c r="LGG557" s="437"/>
      <c r="LGI557" s="577"/>
      <c r="LGK557" s="437"/>
      <c r="LGM557" s="577"/>
      <c r="LGO557" s="437"/>
      <c r="LGQ557" s="577"/>
      <c r="LGS557" s="437"/>
      <c r="LGU557" s="577"/>
      <c r="LGW557" s="437"/>
      <c r="LGY557" s="577"/>
      <c r="LHA557" s="437"/>
      <c r="LHC557" s="577"/>
      <c r="LHE557" s="437"/>
      <c r="LHG557" s="577"/>
      <c r="LHI557" s="437"/>
      <c r="LHK557" s="577"/>
      <c r="LHM557" s="437"/>
      <c r="LHO557" s="577"/>
      <c r="LHQ557" s="437"/>
      <c r="LHS557" s="577"/>
      <c r="LHU557" s="437"/>
      <c r="LHW557" s="577"/>
      <c r="LHY557" s="437"/>
      <c r="LIA557" s="577"/>
      <c r="LIC557" s="437"/>
      <c r="LIE557" s="577"/>
      <c r="LIG557" s="437"/>
      <c r="LII557" s="577"/>
      <c r="LIK557" s="437"/>
      <c r="LIM557" s="577"/>
      <c r="LIO557" s="437"/>
      <c r="LIQ557" s="577"/>
      <c r="LIS557" s="437"/>
      <c r="LIU557" s="577"/>
      <c r="LIW557" s="437"/>
      <c r="LIY557" s="577"/>
      <c r="LJA557" s="437"/>
      <c r="LJC557" s="577"/>
      <c r="LJE557" s="437"/>
      <c r="LJG557" s="577"/>
      <c r="LJI557" s="437"/>
      <c r="LJK557" s="577"/>
      <c r="LJM557" s="437"/>
      <c r="LJO557" s="577"/>
      <c r="LJQ557" s="437"/>
      <c r="LJS557" s="577"/>
      <c r="LJU557" s="437"/>
      <c r="LJW557" s="577"/>
      <c r="LJY557" s="437"/>
      <c r="LKA557" s="577"/>
      <c r="LKC557" s="437"/>
      <c r="LKE557" s="577"/>
      <c r="LKG557" s="437"/>
      <c r="LKI557" s="577"/>
      <c r="LKK557" s="437"/>
      <c r="LKM557" s="577"/>
      <c r="LKO557" s="437"/>
      <c r="LKQ557" s="577"/>
      <c r="LKS557" s="437"/>
      <c r="LKU557" s="577"/>
      <c r="LKW557" s="437"/>
      <c r="LKY557" s="577"/>
      <c r="LLA557" s="437"/>
      <c r="LLC557" s="577"/>
      <c r="LLE557" s="437"/>
      <c r="LLG557" s="577"/>
      <c r="LLI557" s="437"/>
      <c r="LLK557" s="577"/>
      <c r="LLM557" s="437"/>
      <c r="LLO557" s="577"/>
      <c r="LLQ557" s="437"/>
      <c r="LLS557" s="577"/>
      <c r="LLU557" s="437"/>
      <c r="LLW557" s="577"/>
      <c r="LLY557" s="437"/>
      <c r="LMA557" s="577"/>
      <c r="LMC557" s="437"/>
      <c r="LME557" s="577"/>
      <c r="LMG557" s="437"/>
      <c r="LMI557" s="577"/>
      <c r="LMK557" s="437"/>
      <c r="LMM557" s="577"/>
      <c r="LMO557" s="437"/>
      <c r="LMQ557" s="577"/>
      <c r="LMS557" s="437"/>
      <c r="LMU557" s="577"/>
      <c r="LMW557" s="437"/>
      <c r="LMY557" s="577"/>
      <c r="LNA557" s="437"/>
      <c r="LNC557" s="577"/>
      <c r="LNE557" s="437"/>
      <c r="LNG557" s="577"/>
      <c r="LNI557" s="437"/>
      <c r="LNK557" s="577"/>
      <c r="LNM557" s="437"/>
      <c r="LNO557" s="577"/>
      <c r="LNQ557" s="437"/>
      <c r="LNS557" s="577"/>
      <c r="LNU557" s="437"/>
      <c r="LNW557" s="577"/>
      <c r="LNY557" s="437"/>
      <c r="LOA557" s="577"/>
      <c r="LOC557" s="437"/>
      <c r="LOE557" s="577"/>
      <c r="LOG557" s="437"/>
      <c r="LOI557" s="577"/>
      <c r="LOK557" s="437"/>
      <c r="LOM557" s="577"/>
      <c r="LOO557" s="437"/>
      <c r="LOQ557" s="577"/>
      <c r="LOS557" s="437"/>
      <c r="LOU557" s="577"/>
      <c r="LOW557" s="437"/>
      <c r="LOY557" s="577"/>
      <c r="LPA557" s="437"/>
      <c r="LPC557" s="577"/>
      <c r="LPE557" s="437"/>
      <c r="LPG557" s="577"/>
      <c r="LPI557" s="437"/>
      <c r="LPK557" s="577"/>
      <c r="LPM557" s="437"/>
      <c r="LPO557" s="577"/>
      <c r="LPQ557" s="437"/>
      <c r="LPS557" s="577"/>
      <c r="LPU557" s="437"/>
      <c r="LPW557" s="577"/>
      <c r="LPY557" s="437"/>
      <c r="LQA557" s="577"/>
      <c r="LQC557" s="437"/>
      <c r="LQE557" s="577"/>
      <c r="LQG557" s="437"/>
      <c r="LQI557" s="577"/>
      <c r="LQK557" s="437"/>
      <c r="LQM557" s="577"/>
      <c r="LQO557" s="437"/>
      <c r="LQQ557" s="577"/>
      <c r="LQS557" s="437"/>
      <c r="LQU557" s="577"/>
      <c r="LQW557" s="437"/>
      <c r="LQY557" s="577"/>
      <c r="LRA557" s="437"/>
      <c r="LRC557" s="577"/>
      <c r="LRE557" s="437"/>
      <c r="LRG557" s="577"/>
      <c r="LRI557" s="437"/>
      <c r="LRK557" s="577"/>
      <c r="LRM557" s="437"/>
      <c r="LRO557" s="577"/>
      <c r="LRQ557" s="437"/>
      <c r="LRS557" s="577"/>
      <c r="LRU557" s="437"/>
      <c r="LRW557" s="577"/>
      <c r="LRY557" s="437"/>
      <c r="LSA557" s="577"/>
      <c r="LSC557" s="437"/>
      <c r="LSE557" s="577"/>
      <c r="LSG557" s="437"/>
      <c r="LSI557" s="577"/>
      <c r="LSK557" s="437"/>
      <c r="LSM557" s="577"/>
      <c r="LSO557" s="437"/>
      <c r="LSQ557" s="577"/>
      <c r="LSS557" s="437"/>
      <c r="LSU557" s="577"/>
      <c r="LSW557" s="437"/>
      <c r="LSY557" s="577"/>
      <c r="LTA557" s="437"/>
      <c r="LTC557" s="577"/>
      <c r="LTE557" s="437"/>
      <c r="LTG557" s="577"/>
      <c r="LTI557" s="437"/>
      <c r="LTK557" s="577"/>
      <c r="LTM557" s="437"/>
      <c r="LTO557" s="577"/>
      <c r="LTQ557" s="437"/>
      <c r="LTS557" s="577"/>
      <c r="LTU557" s="437"/>
      <c r="LTW557" s="577"/>
      <c r="LTY557" s="437"/>
      <c r="LUA557" s="577"/>
      <c r="LUC557" s="437"/>
      <c r="LUE557" s="577"/>
      <c r="LUG557" s="437"/>
      <c r="LUI557" s="577"/>
      <c r="LUK557" s="437"/>
      <c r="LUM557" s="577"/>
      <c r="LUO557" s="437"/>
      <c r="LUQ557" s="577"/>
      <c r="LUS557" s="437"/>
      <c r="LUU557" s="577"/>
      <c r="LUW557" s="437"/>
      <c r="LUY557" s="577"/>
      <c r="LVA557" s="437"/>
      <c r="LVC557" s="577"/>
      <c r="LVE557" s="437"/>
      <c r="LVG557" s="577"/>
      <c r="LVI557" s="437"/>
      <c r="LVK557" s="577"/>
      <c r="LVM557" s="437"/>
      <c r="LVO557" s="577"/>
      <c r="LVQ557" s="437"/>
      <c r="LVS557" s="577"/>
      <c r="LVU557" s="437"/>
      <c r="LVW557" s="577"/>
      <c r="LVY557" s="437"/>
      <c r="LWA557" s="577"/>
      <c r="LWC557" s="437"/>
      <c r="LWE557" s="577"/>
      <c r="LWG557" s="437"/>
      <c r="LWI557" s="577"/>
      <c r="LWK557" s="437"/>
      <c r="LWM557" s="577"/>
      <c r="LWO557" s="437"/>
      <c r="LWQ557" s="577"/>
      <c r="LWS557" s="437"/>
      <c r="LWU557" s="577"/>
      <c r="LWW557" s="437"/>
      <c r="LWY557" s="577"/>
      <c r="LXA557" s="437"/>
      <c r="LXC557" s="577"/>
      <c r="LXE557" s="437"/>
      <c r="LXG557" s="577"/>
      <c r="LXI557" s="437"/>
      <c r="LXK557" s="577"/>
      <c r="LXM557" s="437"/>
      <c r="LXO557" s="577"/>
      <c r="LXQ557" s="437"/>
      <c r="LXS557" s="577"/>
      <c r="LXU557" s="437"/>
      <c r="LXW557" s="577"/>
      <c r="LXY557" s="437"/>
      <c r="LYA557" s="577"/>
      <c r="LYC557" s="437"/>
      <c r="LYE557" s="577"/>
      <c r="LYG557" s="437"/>
      <c r="LYI557" s="577"/>
      <c r="LYK557" s="437"/>
      <c r="LYM557" s="577"/>
      <c r="LYO557" s="437"/>
      <c r="LYQ557" s="577"/>
      <c r="LYS557" s="437"/>
      <c r="LYU557" s="577"/>
      <c r="LYW557" s="437"/>
      <c r="LYY557" s="577"/>
      <c r="LZA557" s="437"/>
      <c r="LZC557" s="577"/>
      <c r="LZE557" s="437"/>
      <c r="LZG557" s="577"/>
      <c r="LZI557" s="437"/>
      <c r="LZK557" s="577"/>
      <c r="LZM557" s="437"/>
      <c r="LZO557" s="577"/>
      <c r="LZQ557" s="437"/>
      <c r="LZS557" s="577"/>
      <c r="LZU557" s="437"/>
      <c r="LZW557" s="577"/>
      <c r="LZY557" s="437"/>
      <c r="MAA557" s="577"/>
      <c r="MAC557" s="437"/>
      <c r="MAE557" s="577"/>
      <c r="MAG557" s="437"/>
      <c r="MAI557" s="577"/>
      <c r="MAK557" s="437"/>
      <c r="MAM557" s="577"/>
      <c r="MAO557" s="437"/>
      <c r="MAQ557" s="577"/>
      <c r="MAS557" s="437"/>
      <c r="MAU557" s="577"/>
      <c r="MAW557" s="437"/>
      <c r="MAY557" s="577"/>
      <c r="MBA557" s="437"/>
      <c r="MBC557" s="577"/>
      <c r="MBE557" s="437"/>
      <c r="MBG557" s="577"/>
      <c r="MBI557" s="437"/>
      <c r="MBK557" s="577"/>
      <c r="MBM557" s="437"/>
      <c r="MBO557" s="577"/>
      <c r="MBQ557" s="437"/>
      <c r="MBS557" s="577"/>
      <c r="MBU557" s="437"/>
      <c r="MBW557" s="577"/>
      <c r="MBY557" s="437"/>
      <c r="MCA557" s="577"/>
      <c r="MCC557" s="437"/>
      <c r="MCE557" s="577"/>
      <c r="MCG557" s="437"/>
      <c r="MCI557" s="577"/>
      <c r="MCK557" s="437"/>
      <c r="MCM557" s="577"/>
      <c r="MCO557" s="437"/>
      <c r="MCQ557" s="577"/>
      <c r="MCS557" s="437"/>
      <c r="MCU557" s="577"/>
      <c r="MCW557" s="437"/>
      <c r="MCY557" s="577"/>
      <c r="MDA557" s="437"/>
      <c r="MDC557" s="577"/>
      <c r="MDE557" s="437"/>
      <c r="MDG557" s="577"/>
      <c r="MDI557" s="437"/>
      <c r="MDK557" s="577"/>
      <c r="MDM557" s="437"/>
      <c r="MDO557" s="577"/>
      <c r="MDQ557" s="437"/>
      <c r="MDS557" s="577"/>
      <c r="MDU557" s="437"/>
      <c r="MDW557" s="577"/>
      <c r="MDY557" s="437"/>
      <c r="MEA557" s="577"/>
      <c r="MEC557" s="437"/>
      <c r="MEE557" s="577"/>
      <c r="MEG557" s="437"/>
      <c r="MEI557" s="577"/>
      <c r="MEK557" s="437"/>
      <c r="MEM557" s="577"/>
      <c r="MEO557" s="437"/>
      <c r="MEQ557" s="577"/>
      <c r="MES557" s="437"/>
      <c r="MEU557" s="577"/>
      <c r="MEW557" s="437"/>
      <c r="MEY557" s="577"/>
      <c r="MFA557" s="437"/>
      <c r="MFC557" s="577"/>
      <c r="MFE557" s="437"/>
      <c r="MFG557" s="577"/>
      <c r="MFI557" s="437"/>
      <c r="MFK557" s="577"/>
      <c r="MFM557" s="437"/>
      <c r="MFO557" s="577"/>
      <c r="MFQ557" s="437"/>
      <c r="MFS557" s="577"/>
      <c r="MFU557" s="437"/>
      <c r="MFW557" s="577"/>
      <c r="MFY557" s="437"/>
      <c r="MGA557" s="577"/>
      <c r="MGC557" s="437"/>
      <c r="MGE557" s="577"/>
      <c r="MGG557" s="437"/>
      <c r="MGI557" s="577"/>
      <c r="MGK557" s="437"/>
      <c r="MGM557" s="577"/>
      <c r="MGO557" s="437"/>
      <c r="MGQ557" s="577"/>
      <c r="MGS557" s="437"/>
      <c r="MGU557" s="577"/>
      <c r="MGW557" s="437"/>
      <c r="MGY557" s="577"/>
      <c r="MHA557" s="437"/>
      <c r="MHC557" s="577"/>
      <c r="MHE557" s="437"/>
      <c r="MHG557" s="577"/>
      <c r="MHI557" s="437"/>
      <c r="MHK557" s="577"/>
      <c r="MHM557" s="437"/>
      <c r="MHO557" s="577"/>
      <c r="MHQ557" s="437"/>
      <c r="MHS557" s="577"/>
      <c r="MHU557" s="437"/>
      <c r="MHW557" s="577"/>
      <c r="MHY557" s="437"/>
      <c r="MIA557" s="577"/>
      <c r="MIC557" s="437"/>
      <c r="MIE557" s="577"/>
      <c r="MIG557" s="437"/>
      <c r="MII557" s="577"/>
      <c r="MIK557" s="437"/>
      <c r="MIM557" s="577"/>
      <c r="MIO557" s="437"/>
      <c r="MIQ557" s="577"/>
      <c r="MIS557" s="437"/>
      <c r="MIU557" s="577"/>
      <c r="MIW557" s="437"/>
      <c r="MIY557" s="577"/>
      <c r="MJA557" s="437"/>
      <c r="MJC557" s="577"/>
      <c r="MJE557" s="437"/>
      <c r="MJG557" s="577"/>
      <c r="MJI557" s="437"/>
      <c r="MJK557" s="577"/>
      <c r="MJM557" s="437"/>
      <c r="MJO557" s="577"/>
      <c r="MJQ557" s="437"/>
      <c r="MJS557" s="577"/>
      <c r="MJU557" s="437"/>
      <c r="MJW557" s="577"/>
      <c r="MJY557" s="437"/>
      <c r="MKA557" s="577"/>
      <c r="MKC557" s="437"/>
      <c r="MKE557" s="577"/>
      <c r="MKG557" s="437"/>
      <c r="MKI557" s="577"/>
      <c r="MKK557" s="437"/>
      <c r="MKM557" s="577"/>
      <c r="MKO557" s="437"/>
      <c r="MKQ557" s="577"/>
      <c r="MKS557" s="437"/>
      <c r="MKU557" s="577"/>
      <c r="MKW557" s="437"/>
      <c r="MKY557" s="577"/>
      <c r="MLA557" s="437"/>
      <c r="MLC557" s="577"/>
      <c r="MLE557" s="437"/>
      <c r="MLG557" s="577"/>
      <c r="MLI557" s="437"/>
      <c r="MLK557" s="577"/>
      <c r="MLM557" s="437"/>
      <c r="MLO557" s="577"/>
      <c r="MLQ557" s="437"/>
      <c r="MLS557" s="577"/>
      <c r="MLU557" s="437"/>
      <c r="MLW557" s="577"/>
      <c r="MLY557" s="437"/>
      <c r="MMA557" s="577"/>
      <c r="MMC557" s="437"/>
      <c r="MME557" s="577"/>
      <c r="MMG557" s="437"/>
      <c r="MMI557" s="577"/>
      <c r="MMK557" s="437"/>
      <c r="MMM557" s="577"/>
      <c r="MMO557" s="437"/>
      <c r="MMQ557" s="577"/>
      <c r="MMS557" s="437"/>
      <c r="MMU557" s="577"/>
      <c r="MMW557" s="437"/>
      <c r="MMY557" s="577"/>
      <c r="MNA557" s="437"/>
      <c r="MNC557" s="577"/>
      <c r="MNE557" s="437"/>
      <c r="MNG557" s="577"/>
      <c r="MNI557" s="437"/>
      <c r="MNK557" s="577"/>
      <c r="MNM557" s="437"/>
      <c r="MNO557" s="577"/>
      <c r="MNQ557" s="437"/>
      <c r="MNS557" s="577"/>
      <c r="MNU557" s="437"/>
      <c r="MNW557" s="577"/>
      <c r="MNY557" s="437"/>
      <c r="MOA557" s="577"/>
      <c r="MOC557" s="437"/>
      <c r="MOE557" s="577"/>
      <c r="MOG557" s="437"/>
      <c r="MOI557" s="577"/>
      <c r="MOK557" s="437"/>
      <c r="MOM557" s="577"/>
      <c r="MOO557" s="437"/>
      <c r="MOQ557" s="577"/>
      <c r="MOS557" s="437"/>
      <c r="MOU557" s="577"/>
      <c r="MOW557" s="437"/>
      <c r="MOY557" s="577"/>
      <c r="MPA557" s="437"/>
      <c r="MPC557" s="577"/>
      <c r="MPE557" s="437"/>
      <c r="MPG557" s="577"/>
      <c r="MPI557" s="437"/>
      <c r="MPK557" s="577"/>
      <c r="MPM557" s="437"/>
      <c r="MPO557" s="577"/>
      <c r="MPQ557" s="437"/>
      <c r="MPS557" s="577"/>
      <c r="MPU557" s="437"/>
      <c r="MPW557" s="577"/>
      <c r="MPY557" s="437"/>
      <c r="MQA557" s="577"/>
      <c r="MQC557" s="437"/>
      <c r="MQE557" s="577"/>
      <c r="MQG557" s="437"/>
      <c r="MQI557" s="577"/>
      <c r="MQK557" s="437"/>
      <c r="MQM557" s="577"/>
      <c r="MQO557" s="437"/>
      <c r="MQQ557" s="577"/>
      <c r="MQS557" s="437"/>
      <c r="MQU557" s="577"/>
      <c r="MQW557" s="437"/>
      <c r="MQY557" s="577"/>
      <c r="MRA557" s="437"/>
      <c r="MRC557" s="577"/>
      <c r="MRE557" s="437"/>
      <c r="MRG557" s="577"/>
      <c r="MRI557" s="437"/>
      <c r="MRK557" s="577"/>
      <c r="MRM557" s="437"/>
      <c r="MRO557" s="577"/>
      <c r="MRQ557" s="437"/>
      <c r="MRS557" s="577"/>
      <c r="MRU557" s="437"/>
      <c r="MRW557" s="577"/>
      <c r="MRY557" s="437"/>
      <c r="MSA557" s="577"/>
      <c r="MSC557" s="437"/>
      <c r="MSE557" s="577"/>
      <c r="MSG557" s="437"/>
      <c r="MSI557" s="577"/>
      <c r="MSK557" s="437"/>
      <c r="MSM557" s="577"/>
      <c r="MSO557" s="437"/>
      <c r="MSQ557" s="577"/>
      <c r="MSS557" s="437"/>
      <c r="MSU557" s="577"/>
      <c r="MSW557" s="437"/>
      <c r="MSY557" s="577"/>
      <c r="MTA557" s="437"/>
      <c r="MTC557" s="577"/>
      <c r="MTE557" s="437"/>
      <c r="MTG557" s="577"/>
      <c r="MTI557" s="437"/>
      <c r="MTK557" s="577"/>
      <c r="MTM557" s="437"/>
      <c r="MTO557" s="577"/>
      <c r="MTQ557" s="437"/>
      <c r="MTS557" s="577"/>
      <c r="MTU557" s="437"/>
      <c r="MTW557" s="577"/>
      <c r="MTY557" s="437"/>
      <c r="MUA557" s="577"/>
      <c r="MUC557" s="437"/>
      <c r="MUE557" s="577"/>
      <c r="MUG557" s="437"/>
      <c r="MUI557" s="577"/>
      <c r="MUK557" s="437"/>
      <c r="MUM557" s="577"/>
      <c r="MUO557" s="437"/>
      <c r="MUQ557" s="577"/>
      <c r="MUS557" s="437"/>
      <c r="MUU557" s="577"/>
      <c r="MUW557" s="437"/>
      <c r="MUY557" s="577"/>
      <c r="MVA557" s="437"/>
      <c r="MVC557" s="577"/>
      <c r="MVE557" s="437"/>
      <c r="MVG557" s="577"/>
      <c r="MVI557" s="437"/>
      <c r="MVK557" s="577"/>
      <c r="MVM557" s="437"/>
      <c r="MVO557" s="577"/>
      <c r="MVQ557" s="437"/>
      <c r="MVS557" s="577"/>
      <c r="MVU557" s="437"/>
      <c r="MVW557" s="577"/>
      <c r="MVY557" s="437"/>
      <c r="MWA557" s="577"/>
      <c r="MWC557" s="437"/>
      <c r="MWE557" s="577"/>
      <c r="MWG557" s="437"/>
      <c r="MWI557" s="577"/>
      <c r="MWK557" s="437"/>
      <c r="MWM557" s="577"/>
      <c r="MWO557" s="437"/>
      <c r="MWQ557" s="577"/>
      <c r="MWS557" s="437"/>
      <c r="MWU557" s="577"/>
      <c r="MWW557" s="437"/>
      <c r="MWY557" s="577"/>
      <c r="MXA557" s="437"/>
      <c r="MXC557" s="577"/>
      <c r="MXE557" s="437"/>
      <c r="MXG557" s="577"/>
      <c r="MXI557" s="437"/>
      <c r="MXK557" s="577"/>
      <c r="MXM557" s="437"/>
      <c r="MXO557" s="577"/>
      <c r="MXQ557" s="437"/>
      <c r="MXS557" s="577"/>
      <c r="MXU557" s="437"/>
      <c r="MXW557" s="577"/>
      <c r="MXY557" s="437"/>
      <c r="MYA557" s="577"/>
      <c r="MYC557" s="437"/>
      <c r="MYE557" s="577"/>
      <c r="MYG557" s="437"/>
      <c r="MYI557" s="577"/>
      <c r="MYK557" s="437"/>
      <c r="MYM557" s="577"/>
      <c r="MYO557" s="437"/>
      <c r="MYQ557" s="577"/>
      <c r="MYS557" s="437"/>
      <c r="MYU557" s="577"/>
      <c r="MYW557" s="437"/>
      <c r="MYY557" s="577"/>
      <c r="MZA557" s="437"/>
      <c r="MZC557" s="577"/>
      <c r="MZE557" s="437"/>
      <c r="MZG557" s="577"/>
      <c r="MZI557" s="437"/>
      <c r="MZK557" s="577"/>
      <c r="MZM557" s="437"/>
      <c r="MZO557" s="577"/>
      <c r="MZQ557" s="437"/>
      <c r="MZS557" s="577"/>
      <c r="MZU557" s="437"/>
      <c r="MZW557" s="577"/>
      <c r="MZY557" s="437"/>
      <c r="NAA557" s="577"/>
      <c r="NAC557" s="437"/>
      <c r="NAE557" s="577"/>
      <c r="NAG557" s="437"/>
      <c r="NAI557" s="577"/>
      <c r="NAK557" s="437"/>
      <c r="NAM557" s="577"/>
      <c r="NAO557" s="437"/>
      <c r="NAQ557" s="577"/>
      <c r="NAS557" s="437"/>
      <c r="NAU557" s="577"/>
      <c r="NAW557" s="437"/>
      <c r="NAY557" s="577"/>
      <c r="NBA557" s="437"/>
      <c r="NBC557" s="577"/>
      <c r="NBE557" s="437"/>
      <c r="NBG557" s="577"/>
      <c r="NBI557" s="437"/>
      <c r="NBK557" s="577"/>
      <c r="NBM557" s="437"/>
      <c r="NBO557" s="577"/>
      <c r="NBQ557" s="437"/>
      <c r="NBS557" s="577"/>
      <c r="NBU557" s="437"/>
      <c r="NBW557" s="577"/>
      <c r="NBY557" s="437"/>
      <c r="NCA557" s="577"/>
      <c r="NCC557" s="437"/>
      <c r="NCE557" s="577"/>
      <c r="NCG557" s="437"/>
      <c r="NCI557" s="577"/>
      <c r="NCK557" s="437"/>
      <c r="NCM557" s="577"/>
      <c r="NCO557" s="437"/>
      <c r="NCQ557" s="577"/>
      <c r="NCS557" s="437"/>
      <c r="NCU557" s="577"/>
      <c r="NCW557" s="437"/>
      <c r="NCY557" s="577"/>
      <c r="NDA557" s="437"/>
      <c r="NDC557" s="577"/>
      <c r="NDE557" s="437"/>
      <c r="NDG557" s="577"/>
      <c r="NDI557" s="437"/>
      <c r="NDK557" s="577"/>
      <c r="NDM557" s="437"/>
      <c r="NDO557" s="577"/>
      <c r="NDQ557" s="437"/>
      <c r="NDS557" s="577"/>
      <c r="NDU557" s="437"/>
      <c r="NDW557" s="577"/>
      <c r="NDY557" s="437"/>
      <c r="NEA557" s="577"/>
      <c r="NEC557" s="437"/>
      <c r="NEE557" s="577"/>
      <c r="NEG557" s="437"/>
      <c r="NEI557" s="577"/>
      <c r="NEK557" s="437"/>
      <c r="NEM557" s="577"/>
      <c r="NEO557" s="437"/>
      <c r="NEQ557" s="577"/>
      <c r="NES557" s="437"/>
      <c r="NEU557" s="577"/>
      <c r="NEW557" s="437"/>
      <c r="NEY557" s="577"/>
      <c r="NFA557" s="437"/>
      <c r="NFC557" s="577"/>
      <c r="NFE557" s="437"/>
      <c r="NFG557" s="577"/>
      <c r="NFI557" s="437"/>
      <c r="NFK557" s="577"/>
      <c r="NFM557" s="437"/>
      <c r="NFO557" s="577"/>
      <c r="NFQ557" s="437"/>
      <c r="NFS557" s="577"/>
      <c r="NFU557" s="437"/>
      <c r="NFW557" s="577"/>
      <c r="NFY557" s="437"/>
      <c r="NGA557" s="577"/>
      <c r="NGC557" s="437"/>
      <c r="NGE557" s="577"/>
      <c r="NGG557" s="437"/>
      <c r="NGI557" s="577"/>
      <c r="NGK557" s="437"/>
      <c r="NGM557" s="577"/>
      <c r="NGO557" s="437"/>
      <c r="NGQ557" s="577"/>
      <c r="NGS557" s="437"/>
      <c r="NGU557" s="577"/>
      <c r="NGW557" s="437"/>
      <c r="NGY557" s="577"/>
      <c r="NHA557" s="437"/>
      <c r="NHC557" s="577"/>
      <c r="NHE557" s="437"/>
      <c r="NHG557" s="577"/>
      <c r="NHI557" s="437"/>
      <c r="NHK557" s="577"/>
      <c r="NHM557" s="437"/>
      <c r="NHO557" s="577"/>
      <c r="NHQ557" s="437"/>
      <c r="NHS557" s="577"/>
      <c r="NHU557" s="437"/>
      <c r="NHW557" s="577"/>
      <c r="NHY557" s="437"/>
      <c r="NIA557" s="577"/>
      <c r="NIC557" s="437"/>
      <c r="NIE557" s="577"/>
      <c r="NIG557" s="437"/>
      <c r="NII557" s="577"/>
      <c r="NIK557" s="437"/>
      <c r="NIM557" s="577"/>
      <c r="NIO557" s="437"/>
      <c r="NIQ557" s="577"/>
      <c r="NIS557" s="437"/>
      <c r="NIU557" s="577"/>
      <c r="NIW557" s="437"/>
      <c r="NIY557" s="577"/>
      <c r="NJA557" s="437"/>
      <c r="NJC557" s="577"/>
      <c r="NJE557" s="437"/>
      <c r="NJG557" s="577"/>
      <c r="NJI557" s="437"/>
      <c r="NJK557" s="577"/>
      <c r="NJM557" s="437"/>
      <c r="NJO557" s="577"/>
      <c r="NJQ557" s="437"/>
      <c r="NJS557" s="577"/>
      <c r="NJU557" s="437"/>
      <c r="NJW557" s="577"/>
      <c r="NJY557" s="437"/>
      <c r="NKA557" s="577"/>
      <c r="NKC557" s="437"/>
      <c r="NKE557" s="577"/>
      <c r="NKG557" s="437"/>
      <c r="NKI557" s="577"/>
      <c r="NKK557" s="437"/>
      <c r="NKM557" s="577"/>
      <c r="NKO557" s="437"/>
      <c r="NKQ557" s="577"/>
      <c r="NKS557" s="437"/>
      <c r="NKU557" s="577"/>
      <c r="NKW557" s="437"/>
      <c r="NKY557" s="577"/>
      <c r="NLA557" s="437"/>
      <c r="NLC557" s="577"/>
      <c r="NLE557" s="437"/>
      <c r="NLG557" s="577"/>
      <c r="NLI557" s="437"/>
      <c r="NLK557" s="577"/>
      <c r="NLM557" s="437"/>
      <c r="NLO557" s="577"/>
      <c r="NLQ557" s="437"/>
      <c r="NLS557" s="577"/>
      <c r="NLU557" s="437"/>
      <c r="NLW557" s="577"/>
      <c r="NLY557" s="437"/>
      <c r="NMA557" s="577"/>
      <c r="NMC557" s="437"/>
      <c r="NME557" s="577"/>
      <c r="NMG557" s="437"/>
      <c r="NMI557" s="577"/>
      <c r="NMK557" s="437"/>
      <c r="NMM557" s="577"/>
      <c r="NMO557" s="437"/>
      <c r="NMQ557" s="577"/>
      <c r="NMS557" s="437"/>
      <c r="NMU557" s="577"/>
      <c r="NMW557" s="437"/>
      <c r="NMY557" s="577"/>
      <c r="NNA557" s="437"/>
      <c r="NNC557" s="577"/>
      <c r="NNE557" s="437"/>
      <c r="NNG557" s="577"/>
      <c r="NNI557" s="437"/>
      <c r="NNK557" s="577"/>
      <c r="NNM557" s="437"/>
      <c r="NNO557" s="577"/>
      <c r="NNQ557" s="437"/>
      <c r="NNS557" s="577"/>
      <c r="NNU557" s="437"/>
      <c r="NNW557" s="577"/>
      <c r="NNY557" s="437"/>
      <c r="NOA557" s="577"/>
      <c r="NOC557" s="437"/>
      <c r="NOE557" s="577"/>
      <c r="NOG557" s="437"/>
      <c r="NOI557" s="577"/>
      <c r="NOK557" s="437"/>
      <c r="NOM557" s="577"/>
      <c r="NOO557" s="437"/>
      <c r="NOQ557" s="577"/>
      <c r="NOS557" s="437"/>
      <c r="NOU557" s="577"/>
      <c r="NOW557" s="437"/>
      <c r="NOY557" s="577"/>
      <c r="NPA557" s="437"/>
      <c r="NPC557" s="577"/>
      <c r="NPE557" s="437"/>
      <c r="NPG557" s="577"/>
      <c r="NPI557" s="437"/>
      <c r="NPK557" s="577"/>
      <c r="NPM557" s="437"/>
      <c r="NPO557" s="577"/>
      <c r="NPQ557" s="437"/>
      <c r="NPS557" s="577"/>
      <c r="NPU557" s="437"/>
      <c r="NPW557" s="577"/>
      <c r="NPY557" s="437"/>
      <c r="NQA557" s="577"/>
      <c r="NQC557" s="437"/>
      <c r="NQE557" s="577"/>
      <c r="NQG557" s="437"/>
      <c r="NQI557" s="577"/>
      <c r="NQK557" s="437"/>
      <c r="NQM557" s="577"/>
      <c r="NQO557" s="437"/>
      <c r="NQQ557" s="577"/>
      <c r="NQS557" s="437"/>
      <c r="NQU557" s="577"/>
      <c r="NQW557" s="437"/>
      <c r="NQY557" s="577"/>
      <c r="NRA557" s="437"/>
      <c r="NRC557" s="577"/>
      <c r="NRE557" s="437"/>
      <c r="NRG557" s="577"/>
      <c r="NRI557" s="437"/>
      <c r="NRK557" s="577"/>
      <c r="NRM557" s="437"/>
      <c r="NRO557" s="577"/>
      <c r="NRQ557" s="437"/>
      <c r="NRS557" s="577"/>
      <c r="NRU557" s="437"/>
      <c r="NRW557" s="577"/>
      <c r="NRY557" s="437"/>
      <c r="NSA557" s="577"/>
      <c r="NSC557" s="437"/>
      <c r="NSE557" s="577"/>
      <c r="NSG557" s="437"/>
      <c r="NSI557" s="577"/>
      <c r="NSK557" s="437"/>
      <c r="NSM557" s="577"/>
      <c r="NSO557" s="437"/>
      <c r="NSQ557" s="577"/>
      <c r="NSS557" s="437"/>
      <c r="NSU557" s="577"/>
      <c r="NSW557" s="437"/>
      <c r="NSY557" s="577"/>
      <c r="NTA557" s="437"/>
      <c r="NTC557" s="577"/>
      <c r="NTE557" s="437"/>
      <c r="NTG557" s="577"/>
      <c r="NTI557" s="437"/>
      <c r="NTK557" s="577"/>
      <c r="NTM557" s="437"/>
      <c r="NTO557" s="577"/>
      <c r="NTQ557" s="437"/>
      <c r="NTS557" s="577"/>
      <c r="NTU557" s="437"/>
      <c r="NTW557" s="577"/>
      <c r="NTY557" s="437"/>
      <c r="NUA557" s="577"/>
      <c r="NUC557" s="437"/>
      <c r="NUE557" s="577"/>
      <c r="NUG557" s="437"/>
      <c r="NUI557" s="577"/>
      <c r="NUK557" s="437"/>
      <c r="NUM557" s="577"/>
      <c r="NUO557" s="437"/>
      <c r="NUQ557" s="577"/>
      <c r="NUS557" s="437"/>
      <c r="NUU557" s="577"/>
      <c r="NUW557" s="437"/>
      <c r="NUY557" s="577"/>
      <c r="NVA557" s="437"/>
      <c r="NVC557" s="577"/>
      <c r="NVE557" s="437"/>
      <c r="NVG557" s="577"/>
      <c r="NVI557" s="437"/>
      <c r="NVK557" s="577"/>
      <c r="NVM557" s="437"/>
      <c r="NVO557" s="577"/>
      <c r="NVQ557" s="437"/>
      <c r="NVS557" s="577"/>
      <c r="NVU557" s="437"/>
      <c r="NVW557" s="577"/>
      <c r="NVY557" s="437"/>
      <c r="NWA557" s="577"/>
      <c r="NWC557" s="437"/>
      <c r="NWE557" s="577"/>
      <c r="NWG557" s="437"/>
      <c r="NWI557" s="577"/>
      <c r="NWK557" s="437"/>
      <c r="NWM557" s="577"/>
      <c r="NWO557" s="437"/>
      <c r="NWQ557" s="577"/>
      <c r="NWS557" s="437"/>
      <c r="NWU557" s="577"/>
      <c r="NWW557" s="437"/>
      <c r="NWY557" s="577"/>
      <c r="NXA557" s="437"/>
      <c r="NXC557" s="577"/>
      <c r="NXE557" s="437"/>
      <c r="NXG557" s="577"/>
      <c r="NXI557" s="437"/>
      <c r="NXK557" s="577"/>
      <c r="NXM557" s="437"/>
      <c r="NXO557" s="577"/>
      <c r="NXQ557" s="437"/>
      <c r="NXS557" s="577"/>
      <c r="NXU557" s="437"/>
      <c r="NXW557" s="577"/>
      <c r="NXY557" s="437"/>
      <c r="NYA557" s="577"/>
      <c r="NYC557" s="437"/>
      <c r="NYE557" s="577"/>
      <c r="NYG557" s="437"/>
      <c r="NYI557" s="577"/>
      <c r="NYK557" s="437"/>
      <c r="NYM557" s="577"/>
      <c r="NYO557" s="437"/>
      <c r="NYQ557" s="577"/>
      <c r="NYS557" s="437"/>
      <c r="NYU557" s="577"/>
      <c r="NYW557" s="437"/>
      <c r="NYY557" s="577"/>
      <c r="NZA557" s="437"/>
      <c r="NZC557" s="577"/>
      <c r="NZE557" s="437"/>
      <c r="NZG557" s="577"/>
      <c r="NZI557" s="437"/>
      <c r="NZK557" s="577"/>
      <c r="NZM557" s="437"/>
      <c r="NZO557" s="577"/>
      <c r="NZQ557" s="437"/>
      <c r="NZS557" s="577"/>
      <c r="NZU557" s="437"/>
      <c r="NZW557" s="577"/>
      <c r="NZY557" s="437"/>
      <c r="OAA557" s="577"/>
      <c r="OAC557" s="437"/>
      <c r="OAE557" s="577"/>
      <c r="OAG557" s="437"/>
      <c r="OAI557" s="577"/>
      <c r="OAK557" s="437"/>
      <c r="OAM557" s="577"/>
      <c r="OAO557" s="437"/>
      <c r="OAQ557" s="577"/>
      <c r="OAS557" s="437"/>
      <c r="OAU557" s="577"/>
      <c r="OAW557" s="437"/>
      <c r="OAY557" s="577"/>
      <c r="OBA557" s="437"/>
      <c r="OBC557" s="577"/>
      <c r="OBE557" s="437"/>
      <c r="OBG557" s="577"/>
      <c r="OBI557" s="437"/>
      <c r="OBK557" s="577"/>
      <c r="OBM557" s="437"/>
      <c r="OBO557" s="577"/>
      <c r="OBQ557" s="437"/>
      <c r="OBS557" s="577"/>
      <c r="OBU557" s="437"/>
      <c r="OBW557" s="577"/>
      <c r="OBY557" s="437"/>
      <c r="OCA557" s="577"/>
      <c r="OCC557" s="437"/>
      <c r="OCE557" s="577"/>
      <c r="OCG557" s="437"/>
      <c r="OCI557" s="577"/>
      <c r="OCK557" s="437"/>
      <c r="OCM557" s="577"/>
      <c r="OCO557" s="437"/>
      <c r="OCQ557" s="577"/>
      <c r="OCS557" s="437"/>
      <c r="OCU557" s="577"/>
      <c r="OCW557" s="437"/>
      <c r="OCY557" s="577"/>
      <c r="ODA557" s="437"/>
      <c r="ODC557" s="577"/>
      <c r="ODE557" s="437"/>
      <c r="ODG557" s="577"/>
      <c r="ODI557" s="437"/>
      <c r="ODK557" s="577"/>
      <c r="ODM557" s="437"/>
      <c r="ODO557" s="577"/>
      <c r="ODQ557" s="437"/>
      <c r="ODS557" s="577"/>
      <c r="ODU557" s="437"/>
      <c r="ODW557" s="577"/>
      <c r="ODY557" s="437"/>
      <c r="OEA557" s="577"/>
      <c r="OEC557" s="437"/>
      <c r="OEE557" s="577"/>
      <c r="OEG557" s="437"/>
      <c r="OEI557" s="577"/>
      <c r="OEK557" s="437"/>
      <c r="OEM557" s="577"/>
      <c r="OEO557" s="437"/>
      <c r="OEQ557" s="577"/>
      <c r="OES557" s="437"/>
      <c r="OEU557" s="577"/>
      <c r="OEW557" s="437"/>
      <c r="OEY557" s="577"/>
      <c r="OFA557" s="437"/>
      <c r="OFC557" s="577"/>
      <c r="OFE557" s="437"/>
      <c r="OFG557" s="577"/>
      <c r="OFI557" s="437"/>
      <c r="OFK557" s="577"/>
      <c r="OFM557" s="437"/>
      <c r="OFO557" s="577"/>
      <c r="OFQ557" s="437"/>
      <c r="OFS557" s="577"/>
      <c r="OFU557" s="437"/>
      <c r="OFW557" s="577"/>
      <c r="OFY557" s="437"/>
      <c r="OGA557" s="577"/>
      <c r="OGC557" s="437"/>
      <c r="OGE557" s="577"/>
      <c r="OGG557" s="437"/>
      <c r="OGI557" s="577"/>
      <c r="OGK557" s="437"/>
      <c r="OGM557" s="577"/>
      <c r="OGO557" s="437"/>
      <c r="OGQ557" s="577"/>
      <c r="OGS557" s="437"/>
      <c r="OGU557" s="577"/>
      <c r="OGW557" s="437"/>
      <c r="OGY557" s="577"/>
      <c r="OHA557" s="437"/>
      <c r="OHC557" s="577"/>
      <c r="OHE557" s="437"/>
      <c r="OHG557" s="577"/>
      <c r="OHI557" s="437"/>
      <c r="OHK557" s="577"/>
      <c r="OHM557" s="437"/>
      <c r="OHO557" s="577"/>
      <c r="OHQ557" s="437"/>
      <c r="OHS557" s="577"/>
      <c r="OHU557" s="437"/>
      <c r="OHW557" s="577"/>
      <c r="OHY557" s="437"/>
      <c r="OIA557" s="577"/>
      <c r="OIC557" s="437"/>
      <c r="OIE557" s="577"/>
      <c r="OIG557" s="437"/>
      <c r="OII557" s="577"/>
      <c r="OIK557" s="437"/>
      <c r="OIM557" s="577"/>
      <c r="OIO557" s="437"/>
      <c r="OIQ557" s="577"/>
      <c r="OIS557" s="437"/>
      <c r="OIU557" s="577"/>
      <c r="OIW557" s="437"/>
      <c r="OIY557" s="577"/>
      <c r="OJA557" s="437"/>
      <c r="OJC557" s="577"/>
      <c r="OJE557" s="437"/>
      <c r="OJG557" s="577"/>
      <c r="OJI557" s="437"/>
      <c r="OJK557" s="577"/>
      <c r="OJM557" s="437"/>
      <c r="OJO557" s="577"/>
      <c r="OJQ557" s="437"/>
      <c r="OJS557" s="577"/>
      <c r="OJU557" s="437"/>
      <c r="OJW557" s="577"/>
      <c r="OJY557" s="437"/>
      <c r="OKA557" s="577"/>
      <c r="OKC557" s="437"/>
      <c r="OKE557" s="577"/>
      <c r="OKG557" s="437"/>
      <c r="OKI557" s="577"/>
      <c r="OKK557" s="437"/>
      <c r="OKM557" s="577"/>
      <c r="OKO557" s="437"/>
      <c r="OKQ557" s="577"/>
      <c r="OKS557" s="437"/>
      <c r="OKU557" s="577"/>
      <c r="OKW557" s="437"/>
      <c r="OKY557" s="577"/>
      <c r="OLA557" s="437"/>
      <c r="OLC557" s="577"/>
      <c r="OLE557" s="437"/>
      <c r="OLG557" s="577"/>
      <c r="OLI557" s="437"/>
      <c r="OLK557" s="577"/>
      <c r="OLM557" s="437"/>
      <c r="OLO557" s="577"/>
      <c r="OLQ557" s="437"/>
      <c r="OLS557" s="577"/>
      <c r="OLU557" s="437"/>
      <c r="OLW557" s="577"/>
      <c r="OLY557" s="437"/>
      <c r="OMA557" s="577"/>
      <c r="OMC557" s="437"/>
      <c r="OME557" s="577"/>
      <c r="OMG557" s="437"/>
      <c r="OMI557" s="577"/>
      <c r="OMK557" s="437"/>
      <c r="OMM557" s="577"/>
      <c r="OMO557" s="437"/>
      <c r="OMQ557" s="577"/>
      <c r="OMS557" s="437"/>
      <c r="OMU557" s="577"/>
      <c r="OMW557" s="437"/>
      <c r="OMY557" s="577"/>
      <c r="ONA557" s="437"/>
      <c r="ONC557" s="577"/>
      <c r="ONE557" s="437"/>
      <c r="ONG557" s="577"/>
      <c r="ONI557" s="437"/>
      <c r="ONK557" s="577"/>
      <c r="ONM557" s="437"/>
      <c r="ONO557" s="577"/>
      <c r="ONQ557" s="437"/>
      <c r="ONS557" s="577"/>
      <c r="ONU557" s="437"/>
      <c r="ONW557" s="577"/>
      <c r="ONY557" s="437"/>
      <c r="OOA557" s="577"/>
      <c r="OOC557" s="437"/>
      <c r="OOE557" s="577"/>
      <c r="OOG557" s="437"/>
      <c r="OOI557" s="577"/>
      <c r="OOK557" s="437"/>
      <c r="OOM557" s="577"/>
      <c r="OOO557" s="437"/>
      <c r="OOQ557" s="577"/>
      <c r="OOS557" s="437"/>
      <c r="OOU557" s="577"/>
      <c r="OOW557" s="437"/>
      <c r="OOY557" s="577"/>
      <c r="OPA557" s="437"/>
      <c r="OPC557" s="577"/>
      <c r="OPE557" s="437"/>
      <c r="OPG557" s="577"/>
      <c r="OPI557" s="437"/>
      <c r="OPK557" s="577"/>
      <c r="OPM557" s="437"/>
      <c r="OPO557" s="577"/>
      <c r="OPQ557" s="437"/>
      <c r="OPS557" s="577"/>
      <c r="OPU557" s="437"/>
      <c r="OPW557" s="577"/>
      <c r="OPY557" s="437"/>
      <c r="OQA557" s="577"/>
      <c r="OQC557" s="437"/>
      <c r="OQE557" s="577"/>
      <c r="OQG557" s="437"/>
      <c r="OQI557" s="577"/>
      <c r="OQK557" s="437"/>
      <c r="OQM557" s="577"/>
      <c r="OQO557" s="437"/>
      <c r="OQQ557" s="577"/>
      <c r="OQS557" s="437"/>
      <c r="OQU557" s="577"/>
      <c r="OQW557" s="437"/>
      <c r="OQY557" s="577"/>
      <c r="ORA557" s="437"/>
      <c r="ORC557" s="577"/>
      <c r="ORE557" s="437"/>
      <c r="ORG557" s="577"/>
      <c r="ORI557" s="437"/>
      <c r="ORK557" s="577"/>
      <c r="ORM557" s="437"/>
      <c r="ORO557" s="577"/>
      <c r="ORQ557" s="437"/>
      <c r="ORS557" s="577"/>
      <c r="ORU557" s="437"/>
      <c r="ORW557" s="577"/>
      <c r="ORY557" s="437"/>
      <c r="OSA557" s="577"/>
      <c r="OSC557" s="437"/>
      <c r="OSE557" s="577"/>
      <c r="OSG557" s="437"/>
      <c r="OSI557" s="577"/>
      <c r="OSK557" s="437"/>
      <c r="OSM557" s="577"/>
      <c r="OSO557" s="437"/>
      <c r="OSQ557" s="577"/>
      <c r="OSS557" s="437"/>
      <c r="OSU557" s="577"/>
      <c r="OSW557" s="437"/>
      <c r="OSY557" s="577"/>
      <c r="OTA557" s="437"/>
      <c r="OTC557" s="577"/>
      <c r="OTE557" s="437"/>
      <c r="OTG557" s="577"/>
      <c r="OTI557" s="437"/>
      <c r="OTK557" s="577"/>
      <c r="OTM557" s="437"/>
      <c r="OTO557" s="577"/>
      <c r="OTQ557" s="437"/>
      <c r="OTS557" s="577"/>
      <c r="OTU557" s="437"/>
      <c r="OTW557" s="577"/>
      <c r="OTY557" s="437"/>
      <c r="OUA557" s="577"/>
      <c r="OUC557" s="437"/>
      <c r="OUE557" s="577"/>
      <c r="OUG557" s="437"/>
      <c r="OUI557" s="577"/>
      <c r="OUK557" s="437"/>
      <c r="OUM557" s="577"/>
      <c r="OUO557" s="437"/>
      <c r="OUQ557" s="577"/>
      <c r="OUS557" s="437"/>
      <c r="OUU557" s="577"/>
      <c r="OUW557" s="437"/>
      <c r="OUY557" s="577"/>
      <c r="OVA557" s="437"/>
      <c r="OVC557" s="577"/>
      <c r="OVE557" s="437"/>
      <c r="OVG557" s="577"/>
      <c r="OVI557" s="437"/>
      <c r="OVK557" s="577"/>
      <c r="OVM557" s="437"/>
      <c r="OVO557" s="577"/>
      <c r="OVQ557" s="437"/>
      <c r="OVS557" s="577"/>
      <c r="OVU557" s="437"/>
      <c r="OVW557" s="577"/>
      <c r="OVY557" s="437"/>
      <c r="OWA557" s="577"/>
      <c r="OWC557" s="437"/>
      <c r="OWE557" s="577"/>
      <c r="OWG557" s="437"/>
      <c r="OWI557" s="577"/>
      <c r="OWK557" s="437"/>
      <c r="OWM557" s="577"/>
      <c r="OWO557" s="437"/>
      <c r="OWQ557" s="577"/>
      <c r="OWS557" s="437"/>
      <c r="OWU557" s="577"/>
      <c r="OWW557" s="437"/>
      <c r="OWY557" s="577"/>
      <c r="OXA557" s="437"/>
      <c r="OXC557" s="577"/>
      <c r="OXE557" s="437"/>
      <c r="OXG557" s="577"/>
      <c r="OXI557" s="437"/>
      <c r="OXK557" s="577"/>
      <c r="OXM557" s="437"/>
      <c r="OXO557" s="577"/>
      <c r="OXQ557" s="437"/>
      <c r="OXS557" s="577"/>
      <c r="OXU557" s="437"/>
      <c r="OXW557" s="577"/>
      <c r="OXY557" s="437"/>
      <c r="OYA557" s="577"/>
      <c r="OYC557" s="437"/>
      <c r="OYE557" s="577"/>
      <c r="OYG557" s="437"/>
      <c r="OYI557" s="577"/>
      <c r="OYK557" s="437"/>
      <c r="OYM557" s="577"/>
      <c r="OYO557" s="437"/>
      <c r="OYQ557" s="577"/>
      <c r="OYS557" s="437"/>
      <c r="OYU557" s="577"/>
      <c r="OYW557" s="437"/>
      <c r="OYY557" s="577"/>
      <c r="OZA557" s="437"/>
      <c r="OZC557" s="577"/>
      <c r="OZE557" s="437"/>
      <c r="OZG557" s="577"/>
      <c r="OZI557" s="437"/>
      <c r="OZK557" s="577"/>
      <c r="OZM557" s="437"/>
      <c r="OZO557" s="577"/>
      <c r="OZQ557" s="437"/>
      <c r="OZS557" s="577"/>
      <c r="OZU557" s="437"/>
      <c r="OZW557" s="577"/>
      <c r="OZY557" s="437"/>
      <c r="PAA557" s="577"/>
      <c r="PAC557" s="437"/>
      <c r="PAE557" s="577"/>
      <c r="PAG557" s="437"/>
      <c r="PAI557" s="577"/>
      <c r="PAK557" s="437"/>
      <c r="PAM557" s="577"/>
      <c r="PAO557" s="437"/>
      <c r="PAQ557" s="577"/>
      <c r="PAS557" s="437"/>
      <c r="PAU557" s="577"/>
      <c r="PAW557" s="437"/>
      <c r="PAY557" s="577"/>
      <c r="PBA557" s="437"/>
      <c r="PBC557" s="577"/>
      <c r="PBE557" s="437"/>
      <c r="PBG557" s="577"/>
      <c r="PBI557" s="437"/>
      <c r="PBK557" s="577"/>
      <c r="PBM557" s="437"/>
      <c r="PBO557" s="577"/>
      <c r="PBQ557" s="437"/>
      <c r="PBS557" s="577"/>
      <c r="PBU557" s="437"/>
      <c r="PBW557" s="577"/>
      <c r="PBY557" s="437"/>
      <c r="PCA557" s="577"/>
      <c r="PCC557" s="437"/>
      <c r="PCE557" s="577"/>
      <c r="PCG557" s="437"/>
      <c r="PCI557" s="577"/>
      <c r="PCK557" s="437"/>
      <c r="PCM557" s="577"/>
      <c r="PCO557" s="437"/>
      <c r="PCQ557" s="577"/>
      <c r="PCS557" s="437"/>
      <c r="PCU557" s="577"/>
      <c r="PCW557" s="437"/>
      <c r="PCY557" s="577"/>
      <c r="PDA557" s="437"/>
      <c r="PDC557" s="577"/>
      <c r="PDE557" s="437"/>
      <c r="PDG557" s="577"/>
      <c r="PDI557" s="437"/>
      <c r="PDK557" s="577"/>
      <c r="PDM557" s="437"/>
      <c r="PDO557" s="577"/>
      <c r="PDQ557" s="437"/>
      <c r="PDS557" s="577"/>
      <c r="PDU557" s="437"/>
      <c r="PDW557" s="577"/>
      <c r="PDY557" s="437"/>
      <c r="PEA557" s="577"/>
      <c r="PEC557" s="437"/>
      <c r="PEE557" s="577"/>
      <c r="PEG557" s="437"/>
      <c r="PEI557" s="577"/>
      <c r="PEK557" s="437"/>
      <c r="PEM557" s="577"/>
      <c r="PEO557" s="437"/>
      <c r="PEQ557" s="577"/>
      <c r="PES557" s="437"/>
      <c r="PEU557" s="577"/>
      <c r="PEW557" s="437"/>
      <c r="PEY557" s="577"/>
      <c r="PFA557" s="437"/>
      <c r="PFC557" s="577"/>
      <c r="PFE557" s="437"/>
      <c r="PFG557" s="577"/>
      <c r="PFI557" s="437"/>
      <c r="PFK557" s="577"/>
      <c r="PFM557" s="437"/>
      <c r="PFO557" s="577"/>
      <c r="PFQ557" s="437"/>
      <c r="PFS557" s="577"/>
      <c r="PFU557" s="437"/>
      <c r="PFW557" s="577"/>
      <c r="PFY557" s="437"/>
      <c r="PGA557" s="577"/>
      <c r="PGC557" s="437"/>
      <c r="PGE557" s="577"/>
      <c r="PGG557" s="437"/>
      <c r="PGI557" s="577"/>
      <c r="PGK557" s="437"/>
      <c r="PGM557" s="577"/>
      <c r="PGO557" s="437"/>
      <c r="PGQ557" s="577"/>
      <c r="PGS557" s="437"/>
      <c r="PGU557" s="577"/>
      <c r="PGW557" s="437"/>
      <c r="PGY557" s="577"/>
      <c r="PHA557" s="437"/>
      <c r="PHC557" s="577"/>
      <c r="PHE557" s="437"/>
      <c r="PHG557" s="577"/>
      <c r="PHI557" s="437"/>
      <c r="PHK557" s="577"/>
      <c r="PHM557" s="437"/>
      <c r="PHO557" s="577"/>
      <c r="PHQ557" s="437"/>
      <c r="PHS557" s="577"/>
      <c r="PHU557" s="437"/>
      <c r="PHW557" s="577"/>
      <c r="PHY557" s="437"/>
      <c r="PIA557" s="577"/>
      <c r="PIC557" s="437"/>
      <c r="PIE557" s="577"/>
      <c r="PIG557" s="437"/>
      <c r="PII557" s="577"/>
      <c r="PIK557" s="437"/>
      <c r="PIM557" s="577"/>
      <c r="PIO557" s="437"/>
      <c r="PIQ557" s="577"/>
      <c r="PIS557" s="437"/>
      <c r="PIU557" s="577"/>
      <c r="PIW557" s="437"/>
      <c r="PIY557" s="577"/>
      <c r="PJA557" s="437"/>
      <c r="PJC557" s="577"/>
      <c r="PJE557" s="437"/>
      <c r="PJG557" s="577"/>
      <c r="PJI557" s="437"/>
      <c r="PJK557" s="577"/>
      <c r="PJM557" s="437"/>
      <c r="PJO557" s="577"/>
      <c r="PJQ557" s="437"/>
      <c r="PJS557" s="577"/>
      <c r="PJU557" s="437"/>
      <c r="PJW557" s="577"/>
      <c r="PJY557" s="437"/>
      <c r="PKA557" s="577"/>
      <c r="PKC557" s="437"/>
      <c r="PKE557" s="577"/>
      <c r="PKG557" s="437"/>
      <c r="PKI557" s="577"/>
      <c r="PKK557" s="437"/>
      <c r="PKM557" s="577"/>
      <c r="PKO557" s="437"/>
      <c r="PKQ557" s="577"/>
      <c r="PKS557" s="437"/>
      <c r="PKU557" s="577"/>
      <c r="PKW557" s="437"/>
      <c r="PKY557" s="577"/>
      <c r="PLA557" s="437"/>
      <c r="PLC557" s="577"/>
      <c r="PLE557" s="437"/>
      <c r="PLG557" s="577"/>
      <c r="PLI557" s="437"/>
      <c r="PLK557" s="577"/>
      <c r="PLM557" s="437"/>
      <c r="PLO557" s="577"/>
      <c r="PLQ557" s="437"/>
      <c r="PLS557" s="577"/>
      <c r="PLU557" s="437"/>
      <c r="PLW557" s="577"/>
      <c r="PLY557" s="437"/>
      <c r="PMA557" s="577"/>
      <c r="PMC557" s="437"/>
      <c r="PME557" s="577"/>
      <c r="PMG557" s="437"/>
      <c r="PMI557" s="577"/>
      <c r="PMK557" s="437"/>
      <c r="PMM557" s="577"/>
      <c r="PMO557" s="437"/>
      <c r="PMQ557" s="577"/>
      <c r="PMS557" s="437"/>
      <c r="PMU557" s="577"/>
      <c r="PMW557" s="437"/>
      <c r="PMY557" s="577"/>
      <c r="PNA557" s="437"/>
      <c r="PNC557" s="577"/>
      <c r="PNE557" s="437"/>
      <c r="PNG557" s="577"/>
      <c r="PNI557" s="437"/>
      <c r="PNK557" s="577"/>
      <c r="PNM557" s="437"/>
      <c r="PNO557" s="577"/>
      <c r="PNQ557" s="437"/>
      <c r="PNS557" s="577"/>
      <c r="PNU557" s="437"/>
      <c r="PNW557" s="577"/>
      <c r="PNY557" s="437"/>
      <c r="POA557" s="577"/>
      <c r="POC557" s="437"/>
      <c r="POE557" s="577"/>
      <c r="POG557" s="437"/>
      <c r="POI557" s="577"/>
      <c r="POK557" s="437"/>
      <c r="POM557" s="577"/>
      <c r="POO557" s="437"/>
      <c r="POQ557" s="577"/>
      <c r="POS557" s="437"/>
      <c r="POU557" s="577"/>
      <c r="POW557" s="437"/>
      <c r="POY557" s="577"/>
      <c r="PPA557" s="437"/>
      <c r="PPC557" s="577"/>
      <c r="PPE557" s="437"/>
      <c r="PPG557" s="577"/>
      <c r="PPI557" s="437"/>
      <c r="PPK557" s="577"/>
      <c r="PPM557" s="437"/>
      <c r="PPO557" s="577"/>
      <c r="PPQ557" s="437"/>
      <c r="PPS557" s="577"/>
      <c r="PPU557" s="437"/>
      <c r="PPW557" s="577"/>
      <c r="PPY557" s="437"/>
      <c r="PQA557" s="577"/>
      <c r="PQC557" s="437"/>
      <c r="PQE557" s="577"/>
      <c r="PQG557" s="437"/>
      <c r="PQI557" s="577"/>
      <c r="PQK557" s="437"/>
      <c r="PQM557" s="577"/>
      <c r="PQO557" s="437"/>
      <c r="PQQ557" s="577"/>
      <c r="PQS557" s="437"/>
      <c r="PQU557" s="577"/>
      <c r="PQW557" s="437"/>
      <c r="PQY557" s="577"/>
      <c r="PRA557" s="437"/>
      <c r="PRC557" s="577"/>
      <c r="PRE557" s="437"/>
      <c r="PRG557" s="577"/>
      <c r="PRI557" s="437"/>
      <c r="PRK557" s="577"/>
      <c r="PRM557" s="437"/>
      <c r="PRO557" s="577"/>
      <c r="PRQ557" s="437"/>
      <c r="PRS557" s="577"/>
      <c r="PRU557" s="437"/>
      <c r="PRW557" s="577"/>
      <c r="PRY557" s="437"/>
      <c r="PSA557" s="577"/>
      <c r="PSC557" s="437"/>
      <c r="PSE557" s="577"/>
      <c r="PSG557" s="437"/>
      <c r="PSI557" s="577"/>
      <c r="PSK557" s="437"/>
      <c r="PSM557" s="577"/>
      <c r="PSO557" s="437"/>
      <c r="PSQ557" s="577"/>
      <c r="PSS557" s="437"/>
      <c r="PSU557" s="577"/>
      <c r="PSW557" s="437"/>
      <c r="PSY557" s="577"/>
      <c r="PTA557" s="437"/>
      <c r="PTC557" s="577"/>
      <c r="PTE557" s="437"/>
      <c r="PTG557" s="577"/>
      <c r="PTI557" s="437"/>
      <c r="PTK557" s="577"/>
      <c r="PTM557" s="437"/>
      <c r="PTO557" s="577"/>
      <c r="PTQ557" s="437"/>
      <c r="PTS557" s="577"/>
      <c r="PTU557" s="437"/>
      <c r="PTW557" s="577"/>
      <c r="PTY557" s="437"/>
      <c r="PUA557" s="577"/>
      <c r="PUC557" s="437"/>
      <c r="PUE557" s="577"/>
      <c r="PUG557" s="437"/>
      <c r="PUI557" s="577"/>
      <c r="PUK557" s="437"/>
      <c r="PUM557" s="577"/>
      <c r="PUO557" s="437"/>
      <c r="PUQ557" s="577"/>
      <c r="PUS557" s="437"/>
      <c r="PUU557" s="577"/>
      <c r="PUW557" s="437"/>
      <c r="PUY557" s="577"/>
      <c r="PVA557" s="437"/>
      <c r="PVC557" s="577"/>
      <c r="PVE557" s="437"/>
      <c r="PVG557" s="577"/>
      <c r="PVI557" s="437"/>
      <c r="PVK557" s="577"/>
      <c r="PVM557" s="437"/>
      <c r="PVO557" s="577"/>
      <c r="PVQ557" s="437"/>
      <c r="PVS557" s="577"/>
      <c r="PVU557" s="437"/>
      <c r="PVW557" s="577"/>
      <c r="PVY557" s="437"/>
      <c r="PWA557" s="577"/>
      <c r="PWC557" s="437"/>
      <c r="PWE557" s="577"/>
      <c r="PWG557" s="437"/>
      <c r="PWI557" s="577"/>
      <c r="PWK557" s="437"/>
      <c r="PWM557" s="577"/>
      <c r="PWO557" s="437"/>
      <c r="PWQ557" s="577"/>
      <c r="PWS557" s="437"/>
      <c r="PWU557" s="577"/>
      <c r="PWW557" s="437"/>
      <c r="PWY557" s="577"/>
      <c r="PXA557" s="437"/>
      <c r="PXC557" s="577"/>
      <c r="PXE557" s="437"/>
      <c r="PXG557" s="577"/>
      <c r="PXI557" s="437"/>
      <c r="PXK557" s="577"/>
      <c r="PXM557" s="437"/>
      <c r="PXO557" s="577"/>
      <c r="PXQ557" s="437"/>
      <c r="PXS557" s="577"/>
      <c r="PXU557" s="437"/>
      <c r="PXW557" s="577"/>
      <c r="PXY557" s="437"/>
      <c r="PYA557" s="577"/>
      <c r="PYC557" s="437"/>
      <c r="PYE557" s="577"/>
      <c r="PYG557" s="437"/>
      <c r="PYI557" s="577"/>
      <c r="PYK557" s="437"/>
      <c r="PYM557" s="577"/>
      <c r="PYO557" s="437"/>
      <c r="PYQ557" s="577"/>
      <c r="PYS557" s="437"/>
      <c r="PYU557" s="577"/>
      <c r="PYW557" s="437"/>
      <c r="PYY557" s="577"/>
      <c r="PZA557" s="437"/>
      <c r="PZC557" s="577"/>
      <c r="PZE557" s="437"/>
      <c r="PZG557" s="577"/>
      <c r="PZI557" s="437"/>
      <c r="PZK557" s="577"/>
      <c r="PZM557" s="437"/>
      <c r="PZO557" s="577"/>
      <c r="PZQ557" s="437"/>
      <c r="PZS557" s="577"/>
      <c r="PZU557" s="437"/>
      <c r="PZW557" s="577"/>
      <c r="PZY557" s="437"/>
      <c r="QAA557" s="577"/>
      <c r="QAC557" s="437"/>
      <c r="QAE557" s="577"/>
      <c r="QAG557" s="437"/>
      <c r="QAI557" s="577"/>
      <c r="QAK557" s="437"/>
      <c r="QAM557" s="577"/>
      <c r="QAO557" s="437"/>
      <c r="QAQ557" s="577"/>
      <c r="QAS557" s="437"/>
      <c r="QAU557" s="577"/>
      <c r="QAW557" s="437"/>
      <c r="QAY557" s="577"/>
      <c r="QBA557" s="437"/>
      <c r="QBC557" s="577"/>
      <c r="QBE557" s="437"/>
      <c r="QBG557" s="577"/>
      <c r="QBI557" s="437"/>
      <c r="QBK557" s="577"/>
      <c r="QBM557" s="437"/>
      <c r="QBO557" s="577"/>
      <c r="QBQ557" s="437"/>
      <c r="QBS557" s="577"/>
      <c r="QBU557" s="437"/>
      <c r="QBW557" s="577"/>
      <c r="QBY557" s="437"/>
      <c r="QCA557" s="577"/>
      <c r="QCC557" s="437"/>
      <c r="QCE557" s="577"/>
      <c r="QCG557" s="437"/>
      <c r="QCI557" s="577"/>
      <c r="QCK557" s="437"/>
      <c r="QCM557" s="577"/>
      <c r="QCO557" s="437"/>
      <c r="QCQ557" s="577"/>
      <c r="QCS557" s="437"/>
      <c r="QCU557" s="577"/>
      <c r="QCW557" s="437"/>
      <c r="QCY557" s="577"/>
      <c r="QDA557" s="437"/>
      <c r="QDC557" s="577"/>
      <c r="QDE557" s="437"/>
      <c r="QDG557" s="577"/>
      <c r="QDI557" s="437"/>
      <c r="QDK557" s="577"/>
      <c r="QDM557" s="437"/>
      <c r="QDO557" s="577"/>
      <c r="QDQ557" s="437"/>
      <c r="QDS557" s="577"/>
      <c r="QDU557" s="437"/>
      <c r="QDW557" s="577"/>
      <c r="QDY557" s="437"/>
      <c r="QEA557" s="577"/>
      <c r="QEC557" s="437"/>
      <c r="QEE557" s="577"/>
      <c r="QEG557" s="437"/>
      <c r="QEI557" s="577"/>
      <c r="QEK557" s="437"/>
      <c r="QEM557" s="577"/>
      <c r="QEO557" s="437"/>
      <c r="QEQ557" s="577"/>
      <c r="QES557" s="437"/>
      <c r="QEU557" s="577"/>
      <c r="QEW557" s="437"/>
      <c r="QEY557" s="577"/>
      <c r="QFA557" s="437"/>
      <c r="QFC557" s="577"/>
      <c r="QFE557" s="437"/>
      <c r="QFG557" s="577"/>
      <c r="QFI557" s="437"/>
      <c r="QFK557" s="577"/>
      <c r="QFM557" s="437"/>
      <c r="QFO557" s="577"/>
      <c r="QFQ557" s="437"/>
      <c r="QFS557" s="577"/>
      <c r="QFU557" s="437"/>
      <c r="QFW557" s="577"/>
      <c r="QFY557" s="437"/>
      <c r="QGA557" s="577"/>
      <c r="QGC557" s="437"/>
      <c r="QGE557" s="577"/>
      <c r="QGG557" s="437"/>
      <c r="QGI557" s="577"/>
      <c r="QGK557" s="437"/>
      <c r="QGM557" s="577"/>
      <c r="QGO557" s="437"/>
      <c r="QGQ557" s="577"/>
      <c r="QGS557" s="437"/>
      <c r="QGU557" s="577"/>
      <c r="QGW557" s="437"/>
      <c r="QGY557" s="577"/>
      <c r="QHA557" s="437"/>
      <c r="QHC557" s="577"/>
      <c r="QHE557" s="437"/>
      <c r="QHG557" s="577"/>
      <c r="QHI557" s="437"/>
      <c r="QHK557" s="577"/>
      <c r="QHM557" s="437"/>
      <c r="QHO557" s="577"/>
      <c r="QHQ557" s="437"/>
      <c r="QHS557" s="577"/>
      <c r="QHU557" s="437"/>
      <c r="QHW557" s="577"/>
      <c r="QHY557" s="437"/>
      <c r="QIA557" s="577"/>
      <c r="QIC557" s="437"/>
      <c r="QIE557" s="577"/>
      <c r="QIG557" s="437"/>
      <c r="QII557" s="577"/>
      <c r="QIK557" s="437"/>
      <c r="QIM557" s="577"/>
      <c r="QIO557" s="437"/>
      <c r="QIQ557" s="577"/>
      <c r="QIS557" s="437"/>
      <c r="QIU557" s="577"/>
      <c r="QIW557" s="437"/>
      <c r="QIY557" s="577"/>
      <c r="QJA557" s="437"/>
      <c r="QJC557" s="577"/>
      <c r="QJE557" s="437"/>
      <c r="QJG557" s="577"/>
      <c r="QJI557" s="437"/>
      <c r="QJK557" s="577"/>
      <c r="QJM557" s="437"/>
      <c r="QJO557" s="577"/>
      <c r="QJQ557" s="437"/>
      <c r="QJS557" s="577"/>
      <c r="QJU557" s="437"/>
      <c r="QJW557" s="577"/>
      <c r="QJY557" s="437"/>
      <c r="QKA557" s="577"/>
      <c r="QKC557" s="437"/>
      <c r="QKE557" s="577"/>
      <c r="QKG557" s="437"/>
      <c r="QKI557" s="577"/>
      <c r="QKK557" s="437"/>
      <c r="QKM557" s="577"/>
      <c r="QKO557" s="437"/>
      <c r="QKQ557" s="577"/>
      <c r="QKS557" s="437"/>
      <c r="QKU557" s="577"/>
      <c r="QKW557" s="437"/>
      <c r="QKY557" s="577"/>
      <c r="QLA557" s="437"/>
      <c r="QLC557" s="577"/>
      <c r="QLE557" s="437"/>
      <c r="QLG557" s="577"/>
      <c r="QLI557" s="437"/>
      <c r="QLK557" s="577"/>
      <c r="QLM557" s="437"/>
      <c r="QLO557" s="577"/>
      <c r="QLQ557" s="437"/>
      <c r="QLS557" s="577"/>
      <c r="QLU557" s="437"/>
      <c r="QLW557" s="577"/>
      <c r="QLY557" s="437"/>
      <c r="QMA557" s="577"/>
      <c r="QMC557" s="437"/>
      <c r="QME557" s="577"/>
      <c r="QMG557" s="437"/>
      <c r="QMI557" s="577"/>
      <c r="QMK557" s="437"/>
      <c r="QMM557" s="577"/>
      <c r="QMO557" s="437"/>
      <c r="QMQ557" s="577"/>
      <c r="QMS557" s="437"/>
      <c r="QMU557" s="577"/>
      <c r="QMW557" s="437"/>
      <c r="QMY557" s="577"/>
      <c r="QNA557" s="437"/>
      <c r="QNC557" s="577"/>
      <c r="QNE557" s="437"/>
      <c r="QNG557" s="577"/>
      <c r="QNI557" s="437"/>
      <c r="QNK557" s="577"/>
      <c r="QNM557" s="437"/>
      <c r="QNO557" s="577"/>
      <c r="QNQ557" s="437"/>
      <c r="QNS557" s="577"/>
      <c r="QNU557" s="437"/>
      <c r="QNW557" s="577"/>
      <c r="QNY557" s="437"/>
      <c r="QOA557" s="577"/>
      <c r="QOC557" s="437"/>
      <c r="QOE557" s="577"/>
      <c r="QOG557" s="437"/>
      <c r="QOI557" s="577"/>
      <c r="QOK557" s="437"/>
      <c r="QOM557" s="577"/>
      <c r="QOO557" s="437"/>
      <c r="QOQ557" s="577"/>
      <c r="QOS557" s="437"/>
      <c r="QOU557" s="577"/>
      <c r="QOW557" s="437"/>
      <c r="QOY557" s="577"/>
      <c r="QPA557" s="437"/>
      <c r="QPC557" s="577"/>
      <c r="QPE557" s="437"/>
      <c r="QPG557" s="577"/>
      <c r="QPI557" s="437"/>
      <c r="QPK557" s="577"/>
      <c r="QPM557" s="437"/>
      <c r="QPO557" s="577"/>
      <c r="QPQ557" s="437"/>
      <c r="QPS557" s="577"/>
      <c r="QPU557" s="437"/>
      <c r="QPW557" s="577"/>
      <c r="QPY557" s="437"/>
      <c r="QQA557" s="577"/>
      <c r="QQC557" s="437"/>
      <c r="QQE557" s="577"/>
      <c r="QQG557" s="437"/>
      <c r="QQI557" s="577"/>
      <c r="QQK557" s="437"/>
      <c r="QQM557" s="577"/>
      <c r="QQO557" s="437"/>
      <c r="QQQ557" s="577"/>
      <c r="QQS557" s="437"/>
      <c r="QQU557" s="577"/>
      <c r="QQW557" s="437"/>
      <c r="QQY557" s="577"/>
      <c r="QRA557" s="437"/>
      <c r="QRC557" s="577"/>
      <c r="QRE557" s="437"/>
      <c r="QRG557" s="577"/>
      <c r="QRI557" s="437"/>
      <c r="QRK557" s="577"/>
      <c r="QRM557" s="437"/>
      <c r="QRO557" s="577"/>
      <c r="QRQ557" s="437"/>
      <c r="QRS557" s="577"/>
      <c r="QRU557" s="437"/>
      <c r="QRW557" s="577"/>
      <c r="QRY557" s="437"/>
      <c r="QSA557" s="577"/>
      <c r="QSC557" s="437"/>
      <c r="QSE557" s="577"/>
      <c r="QSG557" s="437"/>
      <c r="QSI557" s="577"/>
      <c r="QSK557" s="437"/>
      <c r="QSM557" s="577"/>
      <c r="QSO557" s="437"/>
      <c r="QSQ557" s="577"/>
      <c r="QSS557" s="437"/>
      <c r="QSU557" s="577"/>
      <c r="QSW557" s="437"/>
      <c r="QSY557" s="577"/>
      <c r="QTA557" s="437"/>
      <c r="QTC557" s="577"/>
      <c r="QTE557" s="437"/>
      <c r="QTG557" s="577"/>
      <c r="QTI557" s="437"/>
      <c r="QTK557" s="577"/>
      <c r="QTM557" s="437"/>
      <c r="QTO557" s="577"/>
      <c r="QTQ557" s="437"/>
      <c r="QTS557" s="577"/>
      <c r="QTU557" s="437"/>
      <c r="QTW557" s="577"/>
      <c r="QTY557" s="437"/>
      <c r="QUA557" s="577"/>
      <c r="QUC557" s="437"/>
      <c r="QUE557" s="577"/>
      <c r="QUG557" s="437"/>
      <c r="QUI557" s="577"/>
      <c r="QUK557" s="437"/>
      <c r="QUM557" s="577"/>
      <c r="QUO557" s="437"/>
      <c r="QUQ557" s="577"/>
      <c r="QUS557" s="437"/>
      <c r="QUU557" s="577"/>
      <c r="QUW557" s="437"/>
      <c r="QUY557" s="577"/>
      <c r="QVA557" s="437"/>
      <c r="QVC557" s="577"/>
      <c r="QVE557" s="437"/>
      <c r="QVG557" s="577"/>
      <c r="QVI557" s="437"/>
      <c r="QVK557" s="577"/>
      <c r="QVM557" s="437"/>
      <c r="QVO557" s="577"/>
      <c r="QVQ557" s="437"/>
      <c r="QVS557" s="577"/>
      <c r="QVU557" s="437"/>
      <c r="QVW557" s="577"/>
      <c r="QVY557" s="437"/>
      <c r="QWA557" s="577"/>
      <c r="QWC557" s="437"/>
      <c r="QWE557" s="577"/>
      <c r="QWG557" s="437"/>
      <c r="QWI557" s="577"/>
      <c r="QWK557" s="437"/>
      <c r="QWM557" s="577"/>
      <c r="QWO557" s="437"/>
      <c r="QWQ557" s="577"/>
      <c r="QWS557" s="437"/>
      <c r="QWU557" s="577"/>
      <c r="QWW557" s="437"/>
      <c r="QWY557" s="577"/>
      <c r="QXA557" s="437"/>
      <c r="QXC557" s="577"/>
      <c r="QXE557" s="437"/>
      <c r="QXG557" s="577"/>
      <c r="QXI557" s="437"/>
      <c r="QXK557" s="577"/>
      <c r="QXM557" s="437"/>
      <c r="QXO557" s="577"/>
      <c r="QXQ557" s="437"/>
      <c r="QXS557" s="577"/>
      <c r="QXU557" s="437"/>
      <c r="QXW557" s="577"/>
      <c r="QXY557" s="437"/>
      <c r="QYA557" s="577"/>
      <c r="QYC557" s="437"/>
      <c r="QYE557" s="577"/>
      <c r="QYG557" s="437"/>
      <c r="QYI557" s="577"/>
      <c r="QYK557" s="437"/>
      <c r="QYM557" s="577"/>
      <c r="QYO557" s="437"/>
      <c r="QYQ557" s="577"/>
      <c r="QYS557" s="437"/>
      <c r="QYU557" s="577"/>
      <c r="QYW557" s="437"/>
      <c r="QYY557" s="577"/>
      <c r="QZA557" s="437"/>
      <c r="QZC557" s="577"/>
      <c r="QZE557" s="437"/>
      <c r="QZG557" s="577"/>
      <c r="QZI557" s="437"/>
      <c r="QZK557" s="577"/>
      <c r="QZM557" s="437"/>
      <c r="QZO557" s="577"/>
      <c r="QZQ557" s="437"/>
      <c r="QZS557" s="577"/>
      <c r="QZU557" s="437"/>
      <c r="QZW557" s="577"/>
      <c r="QZY557" s="437"/>
      <c r="RAA557" s="577"/>
      <c r="RAC557" s="437"/>
      <c r="RAE557" s="577"/>
      <c r="RAG557" s="437"/>
      <c r="RAI557" s="577"/>
      <c r="RAK557" s="437"/>
      <c r="RAM557" s="577"/>
      <c r="RAO557" s="437"/>
      <c r="RAQ557" s="577"/>
      <c r="RAS557" s="437"/>
      <c r="RAU557" s="577"/>
      <c r="RAW557" s="437"/>
      <c r="RAY557" s="577"/>
      <c r="RBA557" s="437"/>
      <c r="RBC557" s="577"/>
      <c r="RBE557" s="437"/>
      <c r="RBG557" s="577"/>
      <c r="RBI557" s="437"/>
      <c r="RBK557" s="577"/>
      <c r="RBM557" s="437"/>
      <c r="RBO557" s="577"/>
      <c r="RBQ557" s="437"/>
      <c r="RBS557" s="577"/>
      <c r="RBU557" s="437"/>
      <c r="RBW557" s="577"/>
      <c r="RBY557" s="437"/>
      <c r="RCA557" s="577"/>
      <c r="RCC557" s="437"/>
      <c r="RCE557" s="577"/>
      <c r="RCG557" s="437"/>
      <c r="RCI557" s="577"/>
      <c r="RCK557" s="437"/>
      <c r="RCM557" s="577"/>
      <c r="RCO557" s="437"/>
      <c r="RCQ557" s="577"/>
      <c r="RCS557" s="437"/>
      <c r="RCU557" s="577"/>
      <c r="RCW557" s="437"/>
      <c r="RCY557" s="577"/>
      <c r="RDA557" s="437"/>
      <c r="RDC557" s="577"/>
      <c r="RDE557" s="437"/>
      <c r="RDG557" s="577"/>
      <c r="RDI557" s="437"/>
      <c r="RDK557" s="577"/>
      <c r="RDM557" s="437"/>
      <c r="RDO557" s="577"/>
      <c r="RDQ557" s="437"/>
      <c r="RDS557" s="577"/>
      <c r="RDU557" s="437"/>
      <c r="RDW557" s="577"/>
      <c r="RDY557" s="437"/>
      <c r="REA557" s="577"/>
      <c r="REC557" s="437"/>
      <c r="REE557" s="577"/>
      <c r="REG557" s="437"/>
      <c r="REI557" s="577"/>
      <c r="REK557" s="437"/>
      <c r="REM557" s="577"/>
      <c r="REO557" s="437"/>
      <c r="REQ557" s="577"/>
      <c r="RES557" s="437"/>
      <c r="REU557" s="577"/>
      <c r="REW557" s="437"/>
      <c r="REY557" s="577"/>
      <c r="RFA557" s="437"/>
      <c r="RFC557" s="577"/>
      <c r="RFE557" s="437"/>
      <c r="RFG557" s="577"/>
      <c r="RFI557" s="437"/>
      <c r="RFK557" s="577"/>
      <c r="RFM557" s="437"/>
      <c r="RFO557" s="577"/>
      <c r="RFQ557" s="437"/>
      <c r="RFS557" s="577"/>
      <c r="RFU557" s="437"/>
      <c r="RFW557" s="577"/>
      <c r="RFY557" s="437"/>
      <c r="RGA557" s="577"/>
      <c r="RGC557" s="437"/>
      <c r="RGE557" s="577"/>
      <c r="RGG557" s="437"/>
      <c r="RGI557" s="577"/>
      <c r="RGK557" s="437"/>
      <c r="RGM557" s="577"/>
      <c r="RGO557" s="437"/>
      <c r="RGQ557" s="577"/>
      <c r="RGS557" s="437"/>
      <c r="RGU557" s="577"/>
      <c r="RGW557" s="437"/>
      <c r="RGY557" s="577"/>
      <c r="RHA557" s="437"/>
      <c r="RHC557" s="577"/>
      <c r="RHE557" s="437"/>
      <c r="RHG557" s="577"/>
      <c r="RHI557" s="437"/>
      <c r="RHK557" s="577"/>
      <c r="RHM557" s="437"/>
      <c r="RHO557" s="577"/>
      <c r="RHQ557" s="437"/>
      <c r="RHS557" s="577"/>
      <c r="RHU557" s="437"/>
      <c r="RHW557" s="577"/>
      <c r="RHY557" s="437"/>
      <c r="RIA557" s="577"/>
      <c r="RIC557" s="437"/>
      <c r="RIE557" s="577"/>
      <c r="RIG557" s="437"/>
      <c r="RII557" s="577"/>
      <c r="RIK557" s="437"/>
      <c r="RIM557" s="577"/>
      <c r="RIO557" s="437"/>
      <c r="RIQ557" s="577"/>
      <c r="RIS557" s="437"/>
      <c r="RIU557" s="577"/>
      <c r="RIW557" s="437"/>
      <c r="RIY557" s="577"/>
      <c r="RJA557" s="437"/>
      <c r="RJC557" s="577"/>
      <c r="RJE557" s="437"/>
      <c r="RJG557" s="577"/>
      <c r="RJI557" s="437"/>
      <c r="RJK557" s="577"/>
      <c r="RJM557" s="437"/>
      <c r="RJO557" s="577"/>
      <c r="RJQ557" s="437"/>
      <c r="RJS557" s="577"/>
      <c r="RJU557" s="437"/>
      <c r="RJW557" s="577"/>
      <c r="RJY557" s="437"/>
      <c r="RKA557" s="577"/>
      <c r="RKC557" s="437"/>
      <c r="RKE557" s="577"/>
      <c r="RKG557" s="437"/>
      <c r="RKI557" s="577"/>
      <c r="RKK557" s="437"/>
      <c r="RKM557" s="577"/>
      <c r="RKO557" s="437"/>
      <c r="RKQ557" s="577"/>
      <c r="RKS557" s="437"/>
      <c r="RKU557" s="577"/>
      <c r="RKW557" s="437"/>
      <c r="RKY557" s="577"/>
      <c r="RLA557" s="437"/>
      <c r="RLC557" s="577"/>
      <c r="RLE557" s="437"/>
      <c r="RLG557" s="577"/>
      <c r="RLI557" s="437"/>
      <c r="RLK557" s="577"/>
      <c r="RLM557" s="437"/>
      <c r="RLO557" s="577"/>
      <c r="RLQ557" s="437"/>
      <c r="RLS557" s="577"/>
      <c r="RLU557" s="437"/>
      <c r="RLW557" s="577"/>
      <c r="RLY557" s="437"/>
      <c r="RMA557" s="577"/>
      <c r="RMC557" s="437"/>
      <c r="RME557" s="577"/>
      <c r="RMG557" s="437"/>
      <c r="RMI557" s="577"/>
      <c r="RMK557" s="437"/>
      <c r="RMM557" s="577"/>
      <c r="RMO557" s="437"/>
      <c r="RMQ557" s="577"/>
      <c r="RMS557" s="437"/>
      <c r="RMU557" s="577"/>
      <c r="RMW557" s="437"/>
      <c r="RMY557" s="577"/>
      <c r="RNA557" s="437"/>
      <c r="RNC557" s="577"/>
      <c r="RNE557" s="437"/>
      <c r="RNG557" s="577"/>
      <c r="RNI557" s="437"/>
      <c r="RNK557" s="577"/>
      <c r="RNM557" s="437"/>
      <c r="RNO557" s="577"/>
      <c r="RNQ557" s="437"/>
      <c r="RNS557" s="577"/>
      <c r="RNU557" s="437"/>
      <c r="RNW557" s="577"/>
      <c r="RNY557" s="437"/>
      <c r="ROA557" s="577"/>
      <c r="ROC557" s="437"/>
      <c r="ROE557" s="577"/>
      <c r="ROG557" s="437"/>
      <c r="ROI557" s="577"/>
      <c r="ROK557" s="437"/>
      <c r="ROM557" s="577"/>
      <c r="ROO557" s="437"/>
      <c r="ROQ557" s="577"/>
      <c r="ROS557" s="437"/>
      <c r="ROU557" s="577"/>
      <c r="ROW557" s="437"/>
      <c r="ROY557" s="577"/>
      <c r="RPA557" s="437"/>
      <c r="RPC557" s="577"/>
      <c r="RPE557" s="437"/>
      <c r="RPG557" s="577"/>
      <c r="RPI557" s="437"/>
      <c r="RPK557" s="577"/>
      <c r="RPM557" s="437"/>
      <c r="RPO557" s="577"/>
      <c r="RPQ557" s="437"/>
      <c r="RPS557" s="577"/>
      <c r="RPU557" s="437"/>
      <c r="RPW557" s="577"/>
      <c r="RPY557" s="437"/>
      <c r="RQA557" s="577"/>
      <c r="RQC557" s="437"/>
      <c r="RQE557" s="577"/>
      <c r="RQG557" s="437"/>
      <c r="RQI557" s="577"/>
      <c r="RQK557" s="437"/>
      <c r="RQM557" s="577"/>
      <c r="RQO557" s="437"/>
      <c r="RQQ557" s="577"/>
      <c r="RQS557" s="437"/>
      <c r="RQU557" s="577"/>
      <c r="RQW557" s="437"/>
      <c r="RQY557" s="577"/>
      <c r="RRA557" s="437"/>
      <c r="RRC557" s="577"/>
      <c r="RRE557" s="437"/>
      <c r="RRG557" s="577"/>
      <c r="RRI557" s="437"/>
      <c r="RRK557" s="577"/>
      <c r="RRM557" s="437"/>
      <c r="RRO557" s="577"/>
      <c r="RRQ557" s="437"/>
      <c r="RRS557" s="577"/>
      <c r="RRU557" s="437"/>
      <c r="RRW557" s="577"/>
      <c r="RRY557" s="437"/>
      <c r="RSA557" s="577"/>
      <c r="RSC557" s="437"/>
      <c r="RSE557" s="577"/>
      <c r="RSG557" s="437"/>
      <c r="RSI557" s="577"/>
      <c r="RSK557" s="437"/>
      <c r="RSM557" s="577"/>
      <c r="RSO557" s="437"/>
      <c r="RSQ557" s="577"/>
      <c r="RSS557" s="437"/>
      <c r="RSU557" s="577"/>
      <c r="RSW557" s="437"/>
      <c r="RSY557" s="577"/>
      <c r="RTA557" s="437"/>
      <c r="RTC557" s="577"/>
      <c r="RTE557" s="437"/>
      <c r="RTG557" s="577"/>
      <c r="RTI557" s="437"/>
      <c r="RTK557" s="577"/>
      <c r="RTM557" s="437"/>
      <c r="RTO557" s="577"/>
      <c r="RTQ557" s="437"/>
      <c r="RTS557" s="577"/>
      <c r="RTU557" s="437"/>
      <c r="RTW557" s="577"/>
      <c r="RTY557" s="437"/>
      <c r="RUA557" s="577"/>
      <c r="RUC557" s="437"/>
      <c r="RUE557" s="577"/>
      <c r="RUG557" s="437"/>
      <c r="RUI557" s="577"/>
      <c r="RUK557" s="437"/>
      <c r="RUM557" s="577"/>
      <c r="RUO557" s="437"/>
      <c r="RUQ557" s="577"/>
      <c r="RUS557" s="437"/>
      <c r="RUU557" s="577"/>
      <c r="RUW557" s="437"/>
      <c r="RUY557" s="577"/>
      <c r="RVA557" s="437"/>
      <c r="RVC557" s="577"/>
      <c r="RVE557" s="437"/>
      <c r="RVG557" s="577"/>
      <c r="RVI557" s="437"/>
      <c r="RVK557" s="577"/>
      <c r="RVM557" s="437"/>
      <c r="RVO557" s="577"/>
      <c r="RVQ557" s="437"/>
      <c r="RVS557" s="577"/>
      <c r="RVU557" s="437"/>
      <c r="RVW557" s="577"/>
      <c r="RVY557" s="437"/>
      <c r="RWA557" s="577"/>
      <c r="RWC557" s="437"/>
      <c r="RWE557" s="577"/>
      <c r="RWG557" s="437"/>
      <c r="RWI557" s="577"/>
      <c r="RWK557" s="437"/>
      <c r="RWM557" s="577"/>
      <c r="RWO557" s="437"/>
      <c r="RWQ557" s="577"/>
      <c r="RWS557" s="437"/>
      <c r="RWU557" s="577"/>
      <c r="RWW557" s="437"/>
      <c r="RWY557" s="577"/>
      <c r="RXA557" s="437"/>
      <c r="RXC557" s="577"/>
      <c r="RXE557" s="437"/>
      <c r="RXG557" s="577"/>
      <c r="RXI557" s="437"/>
      <c r="RXK557" s="577"/>
      <c r="RXM557" s="437"/>
      <c r="RXO557" s="577"/>
      <c r="RXQ557" s="437"/>
      <c r="RXS557" s="577"/>
      <c r="RXU557" s="437"/>
      <c r="RXW557" s="577"/>
      <c r="RXY557" s="437"/>
      <c r="RYA557" s="577"/>
      <c r="RYC557" s="437"/>
      <c r="RYE557" s="577"/>
      <c r="RYG557" s="437"/>
      <c r="RYI557" s="577"/>
      <c r="RYK557" s="437"/>
      <c r="RYM557" s="577"/>
      <c r="RYO557" s="437"/>
      <c r="RYQ557" s="577"/>
      <c r="RYS557" s="437"/>
      <c r="RYU557" s="577"/>
      <c r="RYW557" s="437"/>
      <c r="RYY557" s="577"/>
      <c r="RZA557" s="437"/>
      <c r="RZC557" s="577"/>
      <c r="RZE557" s="437"/>
      <c r="RZG557" s="577"/>
      <c r="RZI557" s="437"/>
      <c r="RZK557" s="577"/>
      <c r="RZM557" s="437"/>
      <c r="RZO557" s="577"/>
      <c r="RZQ557" s="437"/>
      <c r="RZS557" s="577"/>
      <c r="RZU557" s="437"/>
      <c r="RZW557" s="577"/>
      <c r="RZY557" s="437"/>
      <c r="SAA557" s="577"/>
      <c r="SAC557" s="437"/>
      <c r="SAE557" s="577"/>
      <c r="SAG557" s="437"/>
      <c r="SAI557" s="577"/>
      <c r="SAK557" s="437"/>
      <c r="SAM557" s="577"/>
      <c r="SAO557" s="437"/>
      <c r="SAQ557" s="577"/>
      <c r="SAS557" s="437"/>
      <c r="SAU557" s="577"/>
      <c r="SAW557" s="437"/>
      <c r="SAY557" s="577"/>
      <c r="SBA557" s="437"/>
      <c r="SBC557" s="577"/>
      <c r="SBE557" s="437"/>
      <c r="SBG557" s="577"/>
      <c r="SBI557" s="437"/>
      <c r="SBK557" s="577"/>
      <c r="SBM557" s="437"/>
      <c r="SBO557" s="577"/>
      <c r="SBQ557" s="437"/>
      <c r="SBS557" s="577"/>
      <c r="SBU557" s="437"/>
      <c r="SBW557" s="577"/>
      <c r="SBY557" s="437"/>
      <c r="SCA557" s="577"/>
      <c r="SCC557" s="437"/>
      <c r="SCE557" s="577"/>
      <c r="SCG557" s="437"/>
      <c r="SCI557" s="577"/>
      <c r="SCK557" s="437"/>
      <c r="SCM557" s="577"/>
      <c r="SCO557" s="437"/>
      <c r="SCQ557" s="577"/>
      <c r="SCS557" s="437"/>
      <c r="SCU557" s="577"/>
      <c r="SCW557" s="437"/>
      <c r="SCY557" s="577"/>
      <c r="SDA557" s="437"/>
      <c r="SDC557" s="577"/>
      <c r="SDE557" s="437"/>
      <c r="SDG557" s="577"/>
      <c r="SDI557" s="437"/>
      <c r="SDK557" s="577"/>
      <c r="SDM557" s="437"/>
      <c r="SDO557" s="577"/>
      <c r="SDQ557" s="437"/>
      <c r="SDS557" s="577"/>
      <c r="SDU557" s="437"/>
      <c r="SDW557" s="577"/>
      <c r="SDY557" s="437"/>
      <c r="SEA557" s="577"/>
      <c r="SEC557" s="437"/>
      <c r="SEE557" s="577"/>
      <c r="SEG557" s="437"/>
      <c r="SEI557" s="577"/>
      <c r="SEK557" s="437"/>
      <c r="SEM557" s="577"/>
      <c r="SEO557" s="437"/>
      <c r="SEQ557" s="577"/>
      <c r="SES557" s="437"/>
      <c r="SEU557" s="577"/>
      <c r="SEW557" s="437"/>
      <c r="SEY557" s="577"/>
      <c r="SFA557" s="437"/>
      <c r="SFC557" s="577"/>
      <c r="SFE557" s="437"/>
      <c r="SFG557" s="577"/>
      <c r="SFI557" s="437"/>
      <c r="SFK557" s="577"/>
      <c r="SFM557" s="437"/>
      <c r="SFO557" s="577"/>
      <c r="SFQ557" s="437"/>
      <c r="SFS557" s="577"/>
      <c r="SFU557" s="437"/>
      <c r="SFW557" s="577"/>
      <c r="SFY557" s="437"/>
      <c r="SGA557" s="577"/>
      <c r="SGC557" s="437"/>
      <c r="SGE557" s="577"/>
      <c r="SGG557" s="437"/>
      <c r="SGI557" s="577"/>
      <c r="SGK557" s="437"/>
      <c r="SGM557" s="577"/>
      <c r="SGO557" s="437"/>
      <c r="SGQ557" s="577"/>
      <c r="SGS557" s="437"/>
      <c r="SGU557" s="577"/>
      <c r="SGW557" s="437"/>
      <c r="SGY557" s="577"/>
      <c r="SHA557" s="437"/>
      <c r="SHC557" s="577"/>
      <c r="SHE557" s="437"/>
      <c r="SHG557" s="577"/>
      <c r="SHI557" s="437"/>
      <c r="SHK557" s="577"/>
      <c r="SHM557" s="437"/>
      <c r="SHO557" s="577"/>
      <c r="SHQ557" s="437"/>
      <c r="SHS557" s="577"/>
      <c r="SHU557" s="437"/>
      <c r="SHW557" s="577"/>
      <c r="SHY557" s="437"/>
      <c r="SIA557" s="577"/>
      <c r="SIC557" s="437"/>
      <c r="SIE557" s="577"/>
      <c r="SIG557" s="437"/>
      <c r="SII557" s="577"/>
      <c r="SIK557" s="437"/>
      <c r="SIM557" s="577"/>
      <c r="SIO557" s="437"/>
      <c r="SIQ557" s="577"/>
      <c r="SIS557" s="437"/>
      <c r="SIU557" s="577"/>
      <c r="SIW557" s="437"/>
      <c r="SIY557" s="577"/>
      <c r="SJA557" s="437"/>
      <c r="SJC557" s="577"/>
      <c r="SJE557" s="437"/>
      <c r="SJG557" s="577"/>
      <c r="SJI557" s="437"/>
      <c r="SJK557" s="577"/>
      <c r="SJM557" s="437"/>
      <c r="SJO557" s="577"/>
      <c r="SJQ557" s="437"/>
      <c r="SJS557" s="577"/>
      <c r="SJU557" s="437"/>
      <c r="SJW557" s="577"/>
      <c r="SJY557" s="437"/>
      <c r="SKA557" s="577"/>
      <c r="SKC557" s="437"/>
      <c r="SKE557" s="577"/>
      <c r="SKG557" s="437"/>
      <c r="SKI557" s="577"/>
      <c r="SKK557" s="437"/>
      <c r="SKM557" s="577"/>
      <c r="SKO557" s="437"/>
      <c r="SKQ557" s="577"/>
      <c r="SKS557" s="437"/>
      <c r="SKU557" s="577"/>
      <c r="SKW557" s="437"/>
      <c r="SKY557" s="577"/>
      <c r="SLA557" s="437"/>
      <c r="SLC557" s="577"/>
      <c r="SLE557" s="437"/>
      <c r="SLG557" s="577"/>
      <c r="SLI557" s="437"/>
      <c r="SLK557" s="577"/>
      <c r="SLM557" s="437"/>
      <c r="SLO557" s="577"/>
      <c r="SLQ557" s="437"/>
      <c r="SLS557" s="577"/>
      <c r="SLU557" s="437"/>
      <c r="SLW557" s="577"/>
      <c r="SLY557" s="437"/>
      <c r="SMA557" s="577"/>
      <c r="SMC557" s="437"/>
      <c r="SME557" s="577"/>
      <c r="SMG557" s="437"/>
      <c r="SMI557" s="577"/>
      <c r="SMK557" s="437"/>
      <c r="SMM557" s="577"/>
      <c r="SMO557" s="437"/>
      <c r="SMQ557" s="577"/>
      <c r="SMS557" s="437"/>
      <c r="SMU557" s="577"/>
      <c r="SMW557" s="437"/>
      <c r="SMY557" s="577"/>
      <c r="SNA557" s="437"/>
      <c r="SNC557" s="577"/>
      <c r="SNE557" s="437"/>
      <c r="SNG557" s="577"/>
      <c r="SNI557" s="437"/>
      <c r="SNK557" s="577"/>
      <c r="SNM557" s="437"/>
      <c r="SNO557" s="577"/>
      <c r="SNQ557" s="437"/>
      <c r="SNS557" s="577"/>
      <c r="SNU557" s="437"/>
      <c r="SNW557" s="577"/>
      <c r="SNY557" s="437"/>
      <c r="SOA557" s="577"/>
      <c r="SOC557" s="437"/>
      <c r="SOE557" s="577"/>
      <c r="SOG557" s="437"/>
      <c r="SOI557" s="577"/>
      <c r="SOK557" s="437"/>
      <c r="SOM557" s="577"/>
      <c r="SOO557" s="437"/>
      <c r="SOQ557" s="577"/>
      <c r="SOS557" s="437"/>
      <c r="SOU557" s="577"/>
      <c r="SOW557" s="437"/>
      <c r="SOY557" s="577"/>
      <c r="SPA557" s="437"/>
      <c r="SPC557" s="577"/>
      <c r="SPE557" s="437"/>
      <c r="SPG557" s="577"/>
      <c r="SPI557" s="437"/>
      <c r="SPK557" s="577"/>
      <c r="SPM557" s="437"/>
      <c r="SPO557" s="577"/>
      <c r="SPQ557" s="437"/>
      <c r="SPS557" s="577"/>
      <c r="SPU557" s="437"/>
      <c r="SPW557" s="577"/>
      <c r="SPY557" s="437"/>
      <c r="SQA557" s="577"/>
      <c r="SQC557" s="437"/>
      <c r="SQE557" s="577"/>
      <c r="SQG557" s="437"/>
      <c r="SQI557" s="577"/>
      <c r="SQK557" s="437"/>
      <c r="SQM557" s="577"/>
      <c r="SQO557" s="437"/>
      <c r="SQQ557" s="577"/>
      <c r="SQS557" s="437"/>
      <c r="SQU557" s="577"/>
      <c r="SQW557" s="437"/>
      <c r="SQY557" s="577"/>
      <c r="SRA557" s="437"/>
      <c r="SRC557" s="577"/>
      <c r="SRE557" s="437"/>
      <c r="SRG557" s="577"/>
      <c r="SRI557" s="437"/>
      <c r="SRK557" s="577"/>
      <c r="SRM557" s="437"/>
      <c r="SRO557" s="577"/>
      <c r="SRQ557" s="437"/>
      <c r="SRS557" s="577"/>
      <c r="SRU557" s="437"/>
      <c r="SRW557" s="577"/>
      <c r="SRY557" s="437"/>
      <c r="SSA557" s="577"/>
      <c r="SSC557" s="437"/>
      <c r="SSE557" s="577"/>
      <c r="SSG557" s="437"/>
      <c r="SSI557" s="577"/>
      <c r="SSK557" s="437"/>
      <c r="SSM557" s="577"/>
      <c r="SSO557" s="437"/>
      <c r="SSQ557" s="577"/>
      <c r="SSS557" s="437"/>
      <c r="SSU557" s="577"/>
      <c r="SSW557" s="437"/>
      <c r="SSY557" s="577"/>
      <c r="STA557" s="437"/>
      <c r="STC557" s="577"/>
      <c r="STE557" s="437"/>
      <c r="STG557" s="577"/>
      <c r="STI557" s="437"/>
      <c r="STK557" s="577"/>
      <c r="STM557" s="437"/>
      <c r="STO557" s="577"/>
      <c r="STQ557" s="437"/>
      <c r="STS557" s="577"/>
      <c r="STU557" s="437"/>
      <c r="STW557" s="577"/>
      <c r="STY557" s="437"/>
      <c r="SUA557" s="577"/>
      <c r="SUC557" s="437"/>
      <c r="SUE557" s="577"/>
      <c r="SUG557" s="437"/>
      <c r="SUI557" s="577"/>
      <c r="SUK557" s="437"/>
      <c r="SUM557" s="577"/>
      <c r="SUO557" s="437"/>
      <c r="SUQ557" s="577"/>
      <c r="SUS557" s="437"/>
      <c r="SUU557" s="577"/>
      <c r="SUW557" s="437"/>
      <c r="SUY557" s="577"/>
      <c r="SVA557" s="437"/>
      <c r="SVC557" s="577"/>
      <c r="SVE557" s="437"/>
      <c r="SVG557" s="577"/>
      <c r="SVI557" s="437"/>
      <c r="SVK557" s="577"/>
      <c r="SVM557" s="437"/>
      <c r="SVO557" s="577"/>
      <c r="SVQ557" s="437"/>
      <c r="SVS557" s="577"/>
      <c r="SVU557" s="437"/>
      <c r="SVW557" s="577"/>
      <c r="SVY557" s="437"/>
      <c r="SWA557" s="577"/>
      <c r="SWC557" s="437"/>
      <c r="SWE557" s="577"/>
      <c r="SWG557" s="437"/>
      <c r="SWI557" s="577"/>
      <c r="SWK557" s="437"/>
      <c r="SWM557" s="577"/>
      <c r="SWO557" s="437"/>
      <c r="SWQ557" s="577"/>
      <c r="SWS557" s="437"/>
      <c r="SWU557" s="577"/>
      <c r="SWW557" s="437"/>
      <c r="SWY557" s="577"/>
      <c r="SXA557" s="437"/>
      <c r="SXC557" s="577"/>
      <c r="SXE557" s="437"/>
      <c r="SXG557" s="577"/>
      <c r="SXI557" s="437"/>
      <c r="SXK557" s="577"/>
      <c r="SXM557" s="437"/>
      <c r="SXO557" s="577"/>
      <c r="SXQ557" s="437"/>
      <c r="SXS557" s="577"/>
      <c r="SXU557" s="437"/>
      <c r="SXW557" s="577"/>
      <c r="SXY557" s="437"/>
      <c r="SYA557" s="577"/>
      <c r="SYC557" s="437"/>
      <c r="SYE557" s="577"/>
      <c r="SYG557" s="437"/>
      <c r="SYI557" s="577"/>
      <c r="SYK557" s="437"/>
      <c r="SYM557" s="577"/>
      <c r="SYO557" s="437"/>
      <c r="SYQ557" s="577"/>
      <c r="SYS557" s="437"/>
      <c r="SYU557" s="577"/>
      <c r="SYW557" s="437"/>
      <c r="SYY557" s="577"/>
      <c r="SZA557" s="437"/>
      <c r="SZC557" s="577"/>
      <c r="SZE557" s="437"/>
      <c r="SZG557" s="577"/>
      <c r="SZI557" s="437"/>
      <c r="SZK557" s="577"/>
      <c r="SZM557" s="437"/>
      <c r="SZO557" s="577"/>
      <c r="SZQ557" s="437"/>
      <c r="SZS557" s="577"/>
      <c r="SZU557" s="437"/>
      <c r="SZW557" s="577"/>
      <c r="SZY557" s="437"/>
      <c r="TAA557" s="577"/>
      <c r="TAC557" s="437"/>
      <c r="TAE557" s="577"/>
      <c r="TAG557" s="437"/>
      <c r="TAI557" s="577"/>
      <c r="TAK557" s="437"/>
      <c r="TAM557" s="577"/>
      <c r="TAO557" s="437"/>
      <c r="TAQ557" s="577"/>
      <c r="TAS557" s="437"/>
      <c r="TAU557" s="577"/>
      <c r="TAW557" s="437"/>
      <c r="TAY557" s="577"/>
      <c r="TBA557" s="437"/>
      <c r="TBC557" s="577"/>
      <c r="TBE557" s="437"/>
      <c r="TBG557" s="577"/>
      <c r="TBI557" s="437"/>
      <c r="TBK557" s="577"/>
      <c r="TBM557" s="437"/>
      <c r="TBO557" s="577"/>
      <c r="TBQ557" s="437"/>
      <c r="TBS557" s="577"/>
      <c r="TBU557" s="437"/>
      <c r="TBW557" s="577"/>
      <c r="TBY557" s="437"/>
      <c r="TCA557" s="577"/>
      <c r="TCC557" s="437"/>
      <c r="TCE557" s="577"/>
      <c r="TCG557" s="437"/>
      <c r="TCI557" s="577"/>
      <c r="TCK557" s="437"/>
      <c r="TCM557" s="577"/>
      <c r="TCO557" s="437"/>
      <c r="TCQ557" s="577"/>
      <c r="TCS557" s="437"/>
      <c r="TCU557" s="577"/>
      <c r="TCW557" s="437"/>
      <c r="TCY557" s="577"/>
      <c r="TDA557" s="437"/>
      <c r="TDC557" s="577"/>
      <c r="TDE557" s="437"/>
      <c r="TDG557" s="577"/>
      <c r="TDI557" s="437"/>
      <c r="TDK557" s="577"/>
      <c r="TDM557" s="437"/>
      <c r="TDO557" s="577"/>
      <c r="TDQ557" s="437"/>
      <c r="TDS557" s="577"/>
      <c r="TDU557" s="437"/>
      <c r="TDW557" s="577"/>
      <c r="TDY557" s="437"/>
      <c r="TEA557" s="577"/>
      <c r="TEC557" s="437"/>
      <c r="TEE557" s="577"/>
      <c r="TEG557" s="437"/>
      <c r="TEI557" s="577"/>
      <c r="TEK557" s="437"/>
      <c r="TEM557" s="577"/>
      <c r="TEO557" s="437"/>
      <c r="TEQ557" s="577"/>
      <c r="TES557" s="437"/>
      <c r="TEU557" s="577"/>
      <c r="TEW557" s="437"/>
      <c r="TEY557" s="577"/>
      <c r="TFA557" s="437"/>
      <c r="TFC557" s="577"/>
      <c r="TFE557" s="437"/>
      <c r="TFG557" s="577"/>
      <c r="TFI557" s="437"/>
      <c r="TFK557" s="577"/>
      <c r="TFM557" s="437"/>
      <c r="TFO557" s="577"/>
      <c r="TFQ557" s="437"/>
      <c r="TFS557" s="577"/>
      <c r="TFU557" s="437"/>
      <c r="TFW557" s="577"/>
      <c r="TFY557" s="437"/>
      <c r="TGA557" s="577"/>
      <c r="TGC557" s="437"/>
      <c r="TGE557" s="577"/>
      <c r="TGG557" s="437"/>
      <c r="TGI557" s="577"/>
      <c r="TGK557" s="437"/>
      <c r="TGM557" s="577"/>
      <c r="TGO557" s="437"/>
      <c r="TGQ557" s="577"/>
      <c r="TGS557" s="437"/>
      <c r="TGU557" s="577"/>
      <c r="TGW557" s="437"/>
      <c r="TGY557" s="577"/>
      <c r="THA557" s="437"/>
      <c r="THC557" s="577"/>
      <c r="THE557" s="437"/>
      <c r="THG557" s="577"/>
      <c r="THI557" s="437"/>
      <c r="THK557" s="577"/>
      <c r="THM557" s="437"/>
      <c r="THO557" s="577"/>
      <c r="THQ557" s="437"/>
      <c r="THS557" s="577"/>
      <c r="THU557" s="437"/>
      <c r="THW557" s="577"/>
      <c r="THY557" s="437"/>
      <c r="TIA557" s="577"/>
      <c r="TIC557" s="437"/>
      <c r="TIE557" s="577"/>
      <c r="TIG557" s="437"/>
      <c r="TII557" s="577"/>
      <c r="TIK557" s="437"/>
      <c r="TIM557" s="577"/>
      <c r="TIO557" s="437"/>
      <c r="TIQ557" s="577"/>
      <c r="TIS557" s="437"/>
      <c r="TIU557" s="577"/>
      <c r="TIW557" s="437"/>
      <c r="TIY557" s="577"/>
      <c r="TJA557" s="437"/>
      <c r="TJC557" s="577"/>
      <c r="TJE557" s="437"/>
      <c r="TJG557" s="577"/>
      <c r="TJI557" s="437"/>
      <c r="TJK557" s="577"/>
      <c r="TJM557" s="437"/>
      <c r="TJO557" s="577"/>
      <c r="TJQ557" s="437"/>
      <c r="TJS557" s="577"/>
      <c r="TJU557" s="437"/>
      <c r="TJW557" s="577"/>
      <c r="TJY557" s="437"/>
      <c r="TKA557" s="577"/>
      <c r="TKC557" s="437"/>
      <c r="TKE557" s="577"/>
      <c r="TKG557" s="437"/>
      <c r="TKI557" s="577"/>
      <c r="TKK557" s="437"/>
      <c r="TKM557" s="577"/>
      <c r="TKO557" s="437"/>
      <c r="TKQ557" s="577"/>
      <c r="TKS557" s="437"/>
      <c r="TKU557" s="577"/>
      <c r="TKW557" s="437"/>
      <c r="TKY557" s="577"/>
      <c r="TLA557" s="437"/>
      <c r="TLC557" s="577"/>
      <c r="TLE557" s="437"/>
      <c r="TLG557" s="577"/>
      <c r="TLI557" s="437"/>
      <c r="TLK557" s="577"/>
      <c r="TLM557" s="437"/>
      <c r="TLO557" s="577"/>
      <c r="TLQ557" s="437"/>
      <c r="TLS557" s="577"/>
      <c r="TLU557" s="437"/>
      <c r="TLW557" s="577"/>
      <c r="TLY557" s="437"/>
      <c r="TMA557" s="577"/>
      <c r="TMC557" s="437"/>
      <c r="TME557" s="577"/>
      <c r="TMG557" s="437"/>
      <c r="TMI557" s="577"/>
      <c r="TMK557" s="437"/>
      <c r="TMM557" s="577"/>
      <c r="TMO557" s="437"/>
      <c r="TMQ557" s="577"/>
      <c r="TMS557" s="437"/>
      <c r="TMU557" s="577"/>
      <c r="TMW557" s="437"/>
      <c r="TMY557" s="577"/>
      <c r="TNA557" s="437"/>
      <c r="TNC557" s="577"/>
      <c r="TNE557" s="437"/>
      <c r="TNG557" s="577"/>
      <c r="TNI557" s="437"/>
      <c r="TNK557" s="577"/>
      <c r="TNM557" s="437"/>
      <c r="TNO557" s="577"/>
      <c r="TNQ557" s="437"/>
      <c r="TNS557" s="577"/>
      <c r="TNU557" s="437"/>
      <c r="TNW557" s="577"/>
      <c r="TNY557" s="437"/>
      <c r="TOA557" s="577"/>
      <c r="TOC557" s="437"/>
      <c r="TOE557" s="577"/>
      <c r="TOG557" s="437"/>
      <c r="TOI557" s="577"/>
      <c r="TOK557" s="437"/>
      <c r="TOM557" s="577"/>
      <c r="TOO557" s="437"/>
      <c r="TOQ557" s="577"/>
      <c r="TOS557" s="437"/>
      <c r="TOU557" s="577"/>
      <c r="TOW557" s="437"/>
      <c r="TOY557" s="577"/>
      <c r="TPA557" s="437"/>
      <c r="TPC557" s="577"/>
      <c r="TPE557" s="437"/>
      <c r="TPG557" s="577"/>
      <c r="TPI557" s="437"/>
      <c r="TPK557" s="577"/>
      <c r="TPM557" s="437"/>
      <c r="TPO557" s="577"/>
      <c r="TPQ557" s="437"/>
      <c r="TPS557" s="577"/>
      <c r="TPU557" s="437"/>
      <c r="TPW557" s="577"/>
      <c r="TPY557" s="437"/>
      <c r="TQA557" s="577"/>
      <c r="TQC557" s="437"/>
      <c r="TQE557" s="577"/>
      <c r="TQG557" s="437"/>
      <c r="TQI557" s="577"/>
      <c r="TQK557" s="437"/>
      <c r="TQM557" s="577"/>
      <c r="TQO557" s="437"/>
      <c r="TQQ557" s="577"/>
      <c r="TQS557" s="437"/>
      <c r="TQU557" s="577"/>
      <c r="TQW557" s="437"/>
      <c r="TQY557" s="577"/>
      <c r="TRA557" s="437"/>
      <c r="TRC557" s="577"/>
      <c r="TRE557" s="437"/>
      <c r="TRG557" s="577"/>
      <c r="TRI557" s="437"/>
      <c r="TRK557" s="577"/>
      <c r="TRM557" s="437"/>
      <c r="TRO557" s="577"/>
      <c r="TRQ557" s="437"/>
      <c r="TRS557" s="577"/>
      <c r="TRU557" s="437"/>
      <c r="TRW557" s="577"/>
      <c r="TRY557" s="437"/>
      <c r="TSA557" s="577"/>
      <c r="TSC557" s="437"/>
      <c r="TSE557" s="577"/>
      <c r="TSG557" s="437"/>
      <c r="TSI557" s="577"/>
      <c r="TSK557" s="437"/>
      <c r="TSM557" s="577"/>
      <c r="TSO557" s="437"/>
      <c r="TSQ557" s="577"/>
      <c r="TSS557" s="437"/>
      <c r="TSU557" s="577"/>
      <c r="TSW557" s="437"/>
      <c r="TSY557" s="577"/>
      <c r="TTA557" s="437"/>
      <c r="TTC557" s="577"/>
      <c r="TTE557" s="437"/>
      <c r="TTG557" s="577"/>
      <c r="TTI557" s="437"/>
      <c r="TTK557" s="577"/>
      <c r="TTM557" s="437"/>
      <c r="TTO557" s="577"/>
      <c r="TTQ557" s="437"/>
      <c r="TTS557" s="577"/>
      <c r="TTU557" s="437"/>
      <c r="TTW557" s="577"/>
      <c r="TTY557" s="437"/>
      <c r="TUA557" s="577"/>
      <c r="TUC557" s="437"/>
      <c r="TUE557" s="577"/>
      <c r="TUG557" s="437"/>
      <c r="TUI557" s="577"/>
      <c r="TUK557" s="437"/>
      <c r="TUM557" s="577"/>
      <c r="TUO557" s="437"/>
      <c r="TUQ557" s="577"/>
      <c r="TUS557" s="437"/>
      <c r="TUU557" s="577"/>
      <c r="TUW557" s="437"/>
      <c r="TUY557" s="577"/>
      <c r="TVA557" s="437"/>
      <c r="TVC557" s="577"/>
      <c r="TVE557" s="437"/>
      <c r="TVG557" s="577"/>
      <c r="TVI557" s="437"/>
      <c r="TVK557" s="577"/>
      <c r="TVM557" s="437"/>
      <c r="TVO557" s="577"/>
      <c r="TVQ557" s="437"/>
      <c r="TVS557" s="577"/>
      <c r="TVU557" s="437"/>
      <c r="TVW557" s="577"/>
      <c r="TVY557" s="437"/>
      <c r="TWA557" s="577"/>
      <c r="TWC557" s="437"/>
      <c r="TWE557" s="577"/>
      <c r="TWG557" s="437"/>
      <c r="TWI557" s="577"/>
      <c r="TWK557" s="437"/>
      <c r="TWM557" s="577"/>
      <c r="TWO557" s="437"/>
      <c r="TWQ557" s="577"/>
      <c r="TWS557" s="437"/>
      <c r="TWU557" s="577"/>
      <c r="TWW557" s="437"/>
      <c r="TWY557" s="577"/>
      <c r="TXA557" s="437"/>
      <c r="TXC557" s="577"/>
      <c r="TXE557" s="437"/>
      <c r="TXG557" s="577"/>
      <c r="TXI557" s="437"/>
      <c r="TXK557" s="577"/>
      <c r="TXM557" s="437"/>
      <c r="TXO557" s="577"/>
      <c r="TXQ557" s="437"/>
      <c r="TXS557" s="577"/>
      <c r="TXU557" s="437"/>
      <c r="TXW557" s="577"/>
      <c r="TXY557" s="437"/>
      <c r="TYA557" s="577"/>
      <c r="TYC557" s="437"/>
      <c r="TYE557" s="577"/>
      <c r="TYG557" s="437"/>
      <c r="TYI557" s="577"/>
      <c r="TYK557" s="437"/>
      <c r="TYM557" s="577"/>
      <c r="TYO557" s="437"/>
      <c r="TYQ557" s="577"/>
      <c r="TYS557" s="437"/>
      <c r="TYU557" s="577"/>
      <c r="TYW557" s="437"/>
      <c r="TYY557" s="577"/>
      <c r="TZA557" s="437"/>
      <c r="TZC557" s="577"/>
      <c r="TZE557" s="437"/>
      <c r="TZG557" s="577"/>
      <c r="TZI557" s="437"/>
      <c r="TZK557" s="577"/>
      <c r="TZM557" s="437"/>
      <c r="TZO557" s="577"/>
      <c r="TZQ557" s="437"/>
      <c r="TZS557" s="577"/>
      <c r="TZU557" s="437"/>
      <c r="TZW557" s="577"/>
      <c r="TZY557" s="437"/>
      <c r="UAA557" s="577"/>
      <c r="UAC557" s="437"/>
      <c r="UAE557" s="577"/>
      <c r="UAG557" s="437"/>
      <c r="UAI557" s="577"/>
      <c r="UAK557" s="437"/>
      <c r="UAM557" s="577"/>
      <c r="UAO557" s="437"/>
      <c r="UAQ557" s="577"/>
      <c r="UAS557" s="437"/>
      <c r="UAU557" s="577"/>
      <c r="UAW557" s="437"/>
      <c r="UAY557" s="577"/>
      <c r="UBA557" s="437"/>
      <c r="UBC557" s="577"/>
      <c r="UBE557" s="437"/>
      <c r="UBG557" s="577"/>
      <c r="UBI557" s="437"/>
      <c r="UBK557" s="577"/>
      <c r="UBM557" s="437"/>
      <c r="UBO557" s="577"/>
      <c r="UBQ557" s="437"/>
      <c r="UBS557" s="577"/>
      <c r="UBU557" s="437"/>
      <c r="UBW557" s="577"/>
      <c r="UBY557" s="437"/>
      <c r="UCA557" s="577"/>
      <c r="UCC557" s="437"/>
      <c r="UCE557" s="577"/>
      <c r="UCG557" s="437"/>
      <c r="UCI557" s="577"/>
      <c r="UCK557" s="437"/>
      <c r="UCM557" s="577"/>
      <c r="UCO557" s="437"/>
      <c r="UCQ557" s="577"/>
      <c r="UCS557" s="437"/>
      <c r="UCU557" s="577"/>
      <c r="UCW557" s="437"/>
      <c r="UCY557" s="577"/>
      <c r="UDA557" s="437"/>
      <c r="UDC557" s="577"/>
      <c r="UDE557" s="437"/>
      <c r="UDG557" s="577"/>
      <c r="UDI557" s="437"/>
      <c r="UDK557" s="577"/>
      <c r="UDM557" s="437"/>
      <c r="UDO557" s="577"/>
      <c r="UDQ557" s="437"/>
      <c r="UDS557" s="577"/>
      <c r="UDU557" s="437"/>
      <c r="UDW557" s="577"/>
      <c r="UDY557" s="437"/>
      <c r="UEA557" s="577"/>
      <c r="UEC557" s="437"/>
      <c r="UEE557" s="577"/>
      <c r="UEG557" s="437"/>
      <c r="UEI557" s="577"/>
      <c r="UEK557" s="437"/>
      <c r="UEM557" s="577"/>
      <c r="UEO557" s="437"/>
      <c r="UEQ557" s="577"/>
      <c r="UES557" s="437"/>
      <c r="UEU557" s="577"/>
      <c r="UEW557" s="437"/>
      <c r="UEY557" s="577"/>
      <c r="UFA557" s="437"/>
      <c r="UFC557" s="577"/>
      <c r="UFE557" s="437"/>
      <c r="UFG557" s="577"/>
      <c r="UFI557" s="437"/>
      <c r="UFK557" s="577"/>
      <c r="UFM557" s="437"/>
      <c r="UFO557" s="577"/>
      <c r="UFQ557" s="437"/>
      <c r="UFS557" s="577"/>
      <c r="UFU557" s="437"/>
      <c r="UFW557" s="577"/>
      <c r="UFY557" s="437"/>
      <c r="UGA557" s="577"/>
      <c r="UGC557" s="437"/>
      <c r="UGE557" s="577"/>
      <c r="UGG557" s="437"/>
      <c r="UGI557" s="577"/>
      <c r="UGK557" s="437"/>
      <c r="UGM557" s="577"/>
      <c r="UGO557" s="437"/>
      <c r="UGQ557" s="577"/>
      <c r="UGS557" s="437"/>
      <c r="UGU557" s="577"/>
      <c r="UGW557" s="437"/>
      <c r="UGY557" s="577"/>
      <c r="UHA557" s="437"/>
      <c r="UHC557" s="577"/>
      <c r="UHE557" s="437"/>
      <c r="UHG557" s="577"/>
      <c r="UHI557" s="437"/>
      <c r="UHK557" s="577"/>
      <c r="UHM557" s="437"/>
      <c r="UHO557" s="577"/>
      <c r="UHQ557" s="437"/>
      <c r="UHS557" s="577"/>
      <c r="UHU557" s="437"/>
      <c r="UHW557" s="577"/>
      <c r="UHY557" s="437"/>
      <c r="UIA557" s="577"/>
      <c r="UIC557" s="437"/>
      <c r="UIE557" s="577"/>
      <c r="UIG557" s="437"/>
      <c r="UII557" s="577"/>
      <c r="UIK557" s="437"/>
      <c r="UIM557" s="577"/>
      <c r="UIO557" s="437"/>
      <c r="UIQ557" s="577"/>
      <c r="UIS557" s="437"/>
      <c r="UIU557" s="577"/>
      <c r="UIW557" s="437"/>
      <c r="UIY557" s="577"/>
      <c r="UJA557" s="437"/>
      <c r="UJC557" s="577"/>
      <c r="UJE557" s="437"/>
      <c r="UJG557" s="577"/>
      <c r="UJI557" s="437"/>
      <c r="UJK557" s="577"/>
      <c r="UJM557" s="437"/>
      <c r="UJO557" s="577"/>
      <c r="UJQ557" s="437"/>
      <c r="UJS557" s="577"/>
      <c r="UJU557" s="437"/>
      <c r="UJW557" s="577"/>
      <c r="UJY557" s="437"/>
      <c r="UKA557" s="577"/>
      <c r="UKC557" s="437"/>
      <c r="UKE557" s="577"/>
      <c r="UKG557" s="437"/>
      <c r="UKI557" s="577"/>
      <c r="UKK557" s="437"/>
      <c r="UKM557" s="577"/>
      <c r="UKO557" s="437"/>
      <c r="UKQ557" s="577"/>
      <c r="UKS557" s="437"/>
      <c r="UKU557" s="577"/>
      <c r="UKW557" s="437"/>
      <c r="UKY557" s="577"/>
      <c r="ULA557" s="437"/>
      <c r="ULC557" s="577"/>
      <c r="ULE557" s="437"/>
      <c r="ULG557" s="577"/>
      <c r="ULI557" s="437"/>
      <c r="ULK557" s="577"/>
      <c r="ULM557" s="437"/>
      <c r="ULO557" s="577"/>
      <c r="ULQ557" s="437"/>
      <c r="ULS557" s="577"/>
      <c r="ULU557" s="437"/>
      <c r="ULW557" s="577"/>
      <c r="ULY557" s="437"/>
      <c r="UMA557" s="577"/>
      <c r="UMC557" s="437"/>
      <c r="UME557" s="577"/>
      <c r="UMG557" s="437"/>
      <c r="UMI557" s="577"/>
      <c r="UMK557" s="437"/>
      <c r="UMM557" s="577"/>
      <c r="UMO557" s="437"/>
      <c r="UMQ557" s="577"/>
      <c r="UMS557" s="437"/>
      <c r="UMU557" s="577"/>
      <c r="UMW557" s="437"/>
      <c r="UMY557" s="577"/>
      <c r="UNA557" s="437"/>
      <c r="UNC557" s="577"/>
      <c r="UNE557" s="437"/>
      <c r="UNG557" s="577"/>
      <c r="UNI557" s="437"/>
      <c r="UNK557" s="577"/>
      <c r="UNM557" s="437"/>
      <c r="UNO557" s="577"/>
      <c r="UNQ557" s="437"/>
      <c r="UNS557" s="577"/>
      <c r="UNU557" s="437"/>
      <c r="UNW557" s="577"/>
      <c r="UNY557" s="437"/>
      <c r="UOA557" s="577"/>
      <c r="UOC557" s="437"/>
      <c r="UOE557" s="577"/>
      <c r="UOG557" s="437"/>
      <c r="UOI557" s="577"/>
      <c r="UOK557" s="437"/>
      <c r="UOM557" s="577"/>
      <c r="UOO557" s="437"/>
      <c r="UOQ557" s="577"/>
      <c r="UOS557" s="437"/>
      <c r="UOU557" s="577"/>
      <c r="UOW557" s="437"/>
      <c r="UOY557" s="577"/>
      <c r="UPA557" s="437"/>
      <c r="UPC557" s="577"/>
      <c r="UPE557" s="437"/>
      <c r="UPG557" s="577"/>
      <c r="UPI557" s="437"/>
      <c r="UPK557" s="577"/>
      <c r="UPM557" s="437"/>
      <c r="UPO557" s="577"/>
      <c r="UPQ557" s="437"/>
      <c r="UPS557" s="577"/>
      <c r="UPU557" s="437"/>
      <c r="UPW557" s="577"/>
      <c r="UPY557" s="437"/>
      <c r="UQA557" s="577"/>
      <c r="UQC557" s="437"/>
      <c r="UQE557" s="577"/>
      <c r="UQG557" s="437"/>
      <c r="UQI557" s="577"/>
      <c r="UQK557" s="437"/>
      <c r="UQM557" s="577"/>
      <c r="UQO557" s="437"/>
      <c r="UQQ557" s="577"/>
      <c r="UQS557" s="437"/>
      <c r="UQU557" s="577"/>
      <c r="UQW557" s="437"/>
      <c r="UQY557" s="577"/>
      <c r="URA557" s="437"/>
      <c r="URC557" s="577"/>
      <c r="URE557" s="437"/>
      <c r="URG557" s="577"/>
      <c r="URI557" s="437"/>
      <c r="URK557" s="577"/>
      <c r="URM557" s="437"/>
      <c r="URO557" s="577"/>
      <c r="URQ557" s="437"/>
      <c r="URS557" s="577"/>
      <c r="URU557" s="437"/>
      <c r="URW557" s="577"/>
      <c r="URY557" s="437"/>
      <c r="USA557" s="577"/>
      <c r="USC557" s="437"/>
      <c r="USE557" s="577"/>
      <c r="USG557" s="437"/>
      <c r="USI557" s="577"/>
      <c r="USK557" s="437"/>
      <c r="USM557" s="577"/>
      <c r="USO557" s="437"/>
      <c r="USQ557" s="577"/>
      <c r="USS557" s="437"/>
      <c r="USU557" s="577"/>
      <c r="USW557" s="437"/>
      <c r="USY557" s="577"/>
      <c r="UTA557" s="437"/>
      <c r="UTC557" s="577"/>
      <c r="UTE557" s="437"/>
      <c r="UTG557" s="577"/>
      <c r="UTI557" s="437"/>
      <c r="UTK557" s="577"/>
      <c r="UTM557" s="437"/>
      <c r="UTO557" s="577"/>
      <c r="UTQ557" s="437"/>
      <c r="UTS557" s="577"/>
      <c r="UTU557" s="437"/>
      <c r="UTW557" s="577"/>
      <c r="UTY557" s="437"/>
      <c r="UUA557" s="577"/>
      <c r="UUC557" s="437"/>
      <c r="UUE557" s="577"/>
      <c r="UUG557" s="437"/>
      <c r="UUI557" s="577"/>
      <c r="UUK557" s="437"/>
      <c r="UUM557" s="577"/>
      <c r="UUO557" s="437"/>
      <c r="UUQ557" s="577"/>
      <c r="UUS557" s="437"/>
      <c r="UUU557" s="577"/>
      <c r="UUW557" s="437"/>
      <c r="UUY557" s="577"/>
      <c r="UVA557" s="437"/>
      <c r="UVC557" s="577"/>
      <c r="UVE557" s="437"/>
      <c r="UVG557" s="577"/>
      <c r="UVI557" s="437"/>
      <c r="UVK557" s="577"/>
      <c r="UVM557" s="437"/>
      <c r="UVO557" s="577"/>
      <c r="UVQ557" s="437"/>
      <c r="UVS557" s="577"/>
      <c r="UVU557" s="437"/>
      <c r="UVW557" s="577"/>
      <c r="UVY557" s="437"/>
      <c r="UWA557" s="577"/>
      <c r="UWC557" s="437"/>
      <c r="UWE557" s="577"/>
      <c r="UWG557" s="437"/>
      <c r="UWI557" s="577"/>
      <c r="UWK557" s="437"/>
      <c r="UWM557" s="577"/>
      <c r="UWO557" s="437"/>
      <c r="UWQ557" s="577"/>
      <c r="UWS557" s="437"/>
      <c r="UWU557" s="577"/>
      <c r="UWW557" s="437"/>
      <c r="UWY557" s="577"/>
      <c r="UXA557" s="437"/>
      <c r="UXC557" s="577"/>
      <c r="UXE557" s="437"/>
      <c r="UXG557" s="577"/>
      <c r="UXI557" s="437"/>
      <c r="UXK557" s="577"/>
      <c r="UXM557" s="437"/>
      <c r="UXO557" s="577"/>
      <c r="UXQ557" s="437"/>
      <c r="UXS557" s="577"/>
      <c r="UXU557" s="437"/>
      <c r="UXW557" s="577"/>
      <c r="UXY557" s="437"/>
      <c r="UYA557" s="577"/>
      <c r="UYC557" s="437"/>
      <c r="UYE557" s="577"/>
      <c r="UYG557" s="437"/>
      <c r="UYI557" s="577"/>
      <c r="UYK557" s="437"/>
      <c r="UYM557" s="577"/>
      <c r="UYO557" s="437"/>
      <c r="UYQ557" s="577"/>
      <c r="UYS557" s="437"/>
      <c r="UYU557" s="577"/>
      <c r="UYW557" s="437"/>
      <c r="UYY557" s="577"/>
      <c r="UZA557" s="437"/>
      <c r="UZC557" s="577"/>
      <c r="UZE557" s="437"/>
      <c r="UZG557" s="577"/>
      <c r="UZI557" s="437"/>
      <c r="UZK557" s="577"/>
      <c r="UZM557" s="437"/>
      <c r="UZO557" s="577"/>
      <c r="UZQ557" s="437"/>
      <c r="UZS557" s="577"/>
      <c r="UZU557" s="437"/>
      <c r="UZW557" s="577"/>
      <c r="UZY557" s="437"/>
      <c r="VAA557" s="577"/>
      <c r="VAC557" s="437"/>
      <c r="VAE557" s="577"/>
      <c r="VAG557" s="437"/>
      <c r="VAI557" s="577"/>
      <c r="VAK557" s="437"/>
      <c r="VAM557" s="577"/>
      <c r="VAO557" s="437"/>
      <c r="VAQ557" s="577"/>
      <c r="VAS557" s="437"/>
      <c r="VAU557" s="577"/>
      <c r="VAW557" s="437"/>
      <c r="VAY557" s="577"/>
      <c r="VBA557" s="437"/>
      <c r="VBC557" s="577"/>
      <c r="VBE557" s="437"/>
      <c r="VBG557" s="577"/>
      <c r="VBI557" s="437"/>
      <c r="VBK557" s="577"/>
      <c r="VBM557" s="437"/>
      <c r="VBO557" s="577"/>
      <c r="VBQ557" s="437"/>
      <c r="VBS557" s="577"/>
      <c r="VBU557" s="437"/>
      <c r="VBW557" s="577"/>
      <c r="VBY557" s="437"/>
      <c r="VCA557" s="577"/>
      <c r="VCC557" s="437"/>
      <c r="VCE557" s="577"/>
      <c r="VCG557" s="437"/>
      <c r="VCI557" s="577"/>
      <c r="VCK557" s="437"/>
      <c r="VCM557" s="577"/>
      <c r="VCO557" s="437"/>
      <c r="VCQ557" s="577"/>
      <c r="VCS557" s="437"/>
      <c r="VCU557" s="577"/>
      <c r="VCW557" s="437"/>
      <c r="VCY557" s="577"/>
      <c r="VDA557" s="437"/>
      <c r="VDC557" s="577"/>
      <c r="VDE557" s="437"/>
      <c r="VDG557" s="577"/>
      <c r="VDI557" s="437"/>
      <c r="VDK557" s="577"/>
      <c r="VDM557" s="437"/>
      <c r="VDO557" s="577"/>
      <c r="VDQ557" s="437"/>
      <c r="VDS557" s="577"/>
      <c r="VDU557" s="437"/>
      <c r="VDW557" s="577"/>
      <c r="VDY557" s="437"/>
      <c r="VEA557" s="577"/>
      <c r="VEC557" s="437"/>
      <c r="VEE557" s="577"/>
      <c r="VEG557" s="437"/>
      <c r="VEI557" s="577"/>
      <c r="VEK557" s="437"/>
      <c r="VEM557" s="577"/>
      <c r="VEO557" s="437"/>
      <c r="VEQ557" s="577"/>
      <c r="VES557" s="437"/>
      <c r="VEU557" s="577"/>
      <c r="VEW557" s="437"/>
      <c r="VEY557" s="577"/>
      <c r="VFA557" s="437"/>
      <c r="VFC557" s="577"/>
      <c r="VFE557" s="437"/>
      <c r="VFG557" s="577"/>
      <c r="VFI557" s="437"/>
      <c r="VFK557" s="577"/>
      <c r="VFM557" s="437"/>
      <c r="VFO557" s="577"/>
      <c r="VFQ557" s="437"/>
      <c r="VFS557" s="577"/>
      <c r="VFU557" s="437"/>
      <c r="VFW557" s="577"/>
      <c r="VFY557" s="437"/>
      <c r="VGA557" s="577"/>
      <c r="VGC557" s="437"/>
      <c r="VGE557" s="577"/>
      <c r="VGG557" s="437"/>
      <c r="VGI557" s="577"/>
      <c r="VGK557" s="437"/>
      <c r="VGM557" s="577"/>
      <c r="VGO557" s="437"/>
      <c r="VGQ557" s="577"/>
      <c r="VGS557" s="437"/>
      <c r="VGU557" s="577"/>
      <c r="VGW557" s="437"/>
      <c r="VGY557" s="577"/>
      <c r="VHA557" s="437"/>
      <c r="VHC557" s="577"/>
      <c r="VHE557" s="437"/>
      <c r="VHG557" s="577"/>
      <c r="VHI557" s="437"/>
      <c r="VHK557" s="577"/>
      <c r="VHM557" s="437"/>
      <c r="VHO557" s="577"/>
      <c r="VHQ557" s="437"/>
      <c r="VHS557" s="577"/>
      <c r="VHU557" s="437"/>
      <c r="VHW557" s="577"/>
      <c r="VHY557" s="437"/>
      <c r="VIA557" s="577"/>
      <c r="VIC557" s="437"/>
      <c r="VIE557" s="577"/>
      <c r="VIG557" s="437"/>
      <c r="VII557" s="577"/>
      <c r="VIK557" s="437"/>
      <c r="VIM557" s="577"/>
      <c r="VIO557" s="437"/>
      <c r="VIQ557" s="577"/>
      <c r="VIS557" s="437"/>
      <c r="VIU557" s="577"/>
      <c r="VIW557" s="437"/>
      <c r="VIY557" s="577"/>
      <c r="VJA557" s="437"/>
      <c r="VJC557" s="577"/>
      <c r="VJE557" s="437"/>
      <c r="VJG557" s="577"/>
      <c r="VJI557" s="437"/>
      <c r="VJK557" s="577"/>
      <c r="VJM557" s="437"/>
      <c r="VJO557" s="577"/>
      <c r="VJQ557" s="437"/>
      <c r="VJS557" s="577"/>
      <c r="VJU557" s="437"/>
      <c r="VJW557" s="577"/>
      <c r="VJY557" s="437"/>
      <c r="VKA557" s="577"/>
      <c r="VKC557" s="437"/>
      <c r="VKE557" s="577"/>
      <c r="VKG557" s="437"/>
      <c r="VKI557" s="577"/>
      <c r="VKK557" s="437"/>
      <c r="VKM557" s="577"/>
      <c r="VKO557" s="437"/>
      <c r="VKQ557" s="577"/>
      <c r="VKS557" s="437"/>
      <c r="VKU557" s="577"/>
      <c r="VKW557" s="437"/>
      <c r="VKY557" s="577"/>
      <c r="VLA557" s="437"/>
      <c r="VLC557" s="577"/>
      <c r="VLE557" s="437"/>
      <c r="VLG557" s="577"/>
      <c r="VLI557" s="437"/>
      <c r="VLK557" s="577"/>
      <c r="VLM557" s="437"/>
      <c r="VLO557" s="577"/>
      <c r="VLQ557" s="437"/>
      <c r="VLS557" s="577"/>
      <c r="VLU557" s="437"/>
      <c r="VLW557" s="577"/>
      <c r="VLY557" s="437"/>
      <c r="VMA557" s="577"/>
      <c r="VMC557" s="437"/>
      <c r="VME557" s="577"/>
      <c r="VMG557" s="437"/>
      <c r="VMI557" s="577"/>
      <c r="VMK557" s="437"/>
      <c r="VMM557" s="577"/>
      <c r="VMO557" s="437"/>
      <c r="VMQ557" s="577"/>
      <c r="VMS557" s="437"/>
      <c r="VMU557" s="577"/>
      <c r="VMW557" s="437"/>
      <c r="VMY557" s="577"/>
      <c r="VNA557" s="437"/>
      <c r="VNC557" s="577"/>
      <c r="VNE557" s="437"/>
      <c r="VNG557" s="577"/>
      <c r="VNI557" s="437"/>
      <c r="VNK557" s="577"/>
      <c r="VNM557" s="437"/>
      <c r="VNO557" s="577"/>
      <c r="VNQ557" s="437"/>
      <c r="VNS557" s="577"/>
      <c r="VNU557" s="437"/>
      <c r="VNW557" s="577"/>
      <c r="VNY557" s="437"/>
      <c r="VOA557" s="577"/>
      <c r="VOC557" s="437"/>
      <c r="VOE557" s="577"/>
      <c r="VOG557" s="437"/>
      <c r="VOI557" s="577"/>
      <c r="VOK557" s="437"/>
      <c r="VOM557" s="577"/>
      <c r="VOO557" s="437"/>
      <c r="VOQ557" s="577"/>
      <c r="VOS557" s="437"/>
      <c r="VOU557" s="577"/>
      <c r="VOW557" s="437"/>
      <c r="VOY557" s="577"/>
      <c r="VPA557" s="437"/>
      <c r="VPC557" s="577"/>
      <c r="VPE557" s="437"/>
      <c r="VPG557" s="577"/>
      <c r="VPI557" s="437"/>
      <c r="VPK557" s="577"/>
      <c r="VPM557" s="437"/>
      <c r="VPO557" s="577"/>
      <c r="VPQ557" s="437"/>
      <c r="VPS557" s="577"/>
      <c r="VPU557" s="437"/>
      <c r="VPW557" s="577"/>
      <c r="VPY557" s="437"/>
      <c r="VQA557" s="577"/>
      <c r="VQC557" s="437"/>
      <c r="VQE557" s="577"/>
      <c r="VQG557" s="437"/>
      <c r="VQI557" s="577"/>
      <c r="VQK557" s="437"/>
      <c r="VQM557" s="577"/>
      <c r="VQO557" s="437"/>
      <c r="VQQ557" s="577"/>
      <c r="VQS557" s="437"/>
      <c r="VQU557" s="577"/>
      <c r="VQW557" s="437"/>
      <c r="VQY557" s="577"/>
      <c r="VRA557" s="437"/>
      <c r="VRC557" s="577"/>
      <c r="VRE557" s="437"/>
      <c r="VRG557" s="577"/>
      <c r="VRI557" s="437"/>
      <c r="VRK557" s="577"/>
      <c r="VRM557" s="437"/>
      <c r="VRO557" s="577"/>
      <c r="VRQ557" s="437"/>
      <c r="VRS557" s="577"/>
      <c r="VRU557" s="437"/>
      <c r="VRW557" s="577"/>
      <c r="VRY557" s="437"/>
      <c r="VSA557" s="577"/>
      <c r="VSC557" s="437"/>
      <c r="VSE557" s="577"/>
      <c r="VSG557" s="437"/>
      <c r="VSI557" s="577"/>
      <c r="VSK557" s="437"/>
      <c r="VSM557" s="577"/>
      <c r="VSO557" s="437"/>
      <c r="VSQ557" s="577"/>
      <c r="VSS557" s="437"/>
      <c r="VSU557" s="577"/>
      <c r="VSW557" s="437"/>
      <c r="VSY557" s="577"/>
      <c r="VTA557" s="437"/>
      <c r="VTC557" s="577"/>
      <c r="VTE557" s="437"/>
      <c r="VTG557" s="577"/>
      <c r="VTI557" s="437"/>
      <c r="VTK557" s="577"/>
      <c r="VTM557" s="437"/>
      <c r="VTO557" s="577"/>
      <c r="VTQ557" s="437"/>
      <c r="VTS557" s="577"/>
      <c r="VTU557" s="437"/>
      <c r="VTW557" s="577"/>
      <c r="VTY557" s="437"/>
      <c r="VUA557" s="577"/>
      <c r="VUC557" s="437"/>
      <c r="VUE557" s="577"/>
      <c r="VUG557" s="437"/>
      <c r="VUI557" s="577"/>
      <c r="VUK557" s="437"/>
      <c r="VUM557" s="577"/>
      <c r="VUO557" s="437"/>
      <c r="VUQ557" s="577"/>
      <c r="VUS557" s="437"/>
      <c r="VUU557" s="577"/>
      <c r="VUW557" s="437"/>
      <c r="VUY557" s="577"/>
      <c r="VVA557" s="437"/>
      <c r="VVC557" s="577"/>
      <c r="VVE557" s="437"/>
      <c r="VVG557" s="577"/>
      <c r="VVI557" s="437"/>
      <c r="VVK557" s="577"/>
      <c r="VVM557" s="437"/>
      <c r="VVO557" s="577"/>
      <c r="VVQ557" s="437"/>
      <c r="VVS557" s="577"/>
      <c r="VVU557" s="437"/>
      <c r="VVW557" s="577"/>
      <c r="VVY557" s="437"/>
      <c r="VWA557" s="577"/>
      <c r="VWC557" s="437"/>
      <c r="VWE557" s="577"/>
      <c r="VWG557" s="437"/>
      <c r="VWI557" s="577"/>
      <c r="VWK557" s="437"/>
      <c r="VWM557" s="577"/>
      <c r="VWO557" s="437"/>
      <c r="VWQ557" s="577"/>
      <c r="VWS557" s="437"/>
      <c r="VWU557" s="577"/>
      <c r="VWW557" s="437"/>
      <c r="VWY557" s="577"/>
      <c r="VXA557" s="437"/>
      <c r="VXC557" s="577"/>
      <c r="VXE557" s="437"/>
      <c r="VXG557" s="577"/>
      <c r="VXI557" s="437"/>
      <c r="VXK557" s="577"/>
      <c r="VXM557" s="437"/>
      <c r="VXO557" s="577"/>
      <c r="VXQ557" s="437"/>
      <c r="VXS557" s="577"/>
      <c r="VXU557" s="437"/>
      <c r="VXW557" s="577"/>
      <c r="VXY557" s="437"/>
      <c r="VYA557" s="577"/>
      <c r="VYC557" s="437"/>
      <c r="VYE557" s="577"/>
      <c r="VYG557" s="437"/>
      <c r="VYI557" s="577"/>
      <c r="VYK557" s="437"/>
      <c r="VYM557" s="577"/>
      <c r="VYO557" s="437"/>
      <c r="VYQ557" s="577"/>
      <c r="VYS557" s="437"/>
      <c r="VYU557" s="577"/>
      <c r="VYW557" s="437"/>
      <c r="VYY557" s="577"/>
      <c r="VZA557" s="437"/>
      <c r="VZC557" s="577"/>
      <c r="VZE557" s="437"/>
      <c r="VZG557" s="577"/>
      <c r="VZI557" s="437"/>
      <c r="VZK557" s="577"/>
      <c r="VZM557" s="437"/>
      <c r="VZO557" s="577"/>
      <c r="VZQ557" s="437"/>
      <c r="VZS557" s="577"/>
      <c r="VZU557" s="437"/>
      <c r="VZW557" s="577"/>
      <c r="VZY557" s="437"/>
      <c r="WAA557" s="577"/>
      <c r="WAC557" s="437"/>
      <c r="WAE557" s="577"/>
      <c r="WAG557" s="437"/>
      <c r="WAI557" s="577"/>
      <c r="WAK557" s="437"/>
      <c r="WAM557" s="577"/>
      <c r="WAO557" s="437"/>
      <c r="WAQ557" s="577"/>
      <c r="WAS557" s="437"/>
      <c r="WAU557" s="577"/>
      <c r="WAW557" s="437"/>
      <c r="WAY557" s="577"/>
      <c r="WBA557" s="437"/>
      <c r="WBC557" s="577"/>
      <c r="WBE557" s="437"/>
      <c r="WBG557" s="577"/>
      <c r="WBI557" s="437"/>
      <c r="WBK557" s="577"/>
      <c r="WBM557" s="437"/>
      <c r="WBO557" s="577"/>
      <c r="WBQ557" s="437"/>
      <c r="WBS557" s="577"/>
      <c r="WBU557" s="437"/>
      <c r="WBW557" s="577"/>
      <c r="WBY557" s="437"/>
      <c r="WCA557" s="577"/>
      <c r="WCC557" s="437"/>
      <c r="WCE557" s="577"/>
      <c r="WCG557" s="437"/>
      <c r="WCI557" s="577"/>
      <c r="WCK557" s="437"/>
      <c r="WCM557" s="577"/>
      <c r="WCO557" s="437"/>
      <c r="WCQ557" s="577"/>
      <c r="WCS557" s="437"/>
      <c r="WCU557" s="577"/>
      <c r="WCW557" s="437"/>
      <c r="WCY557" s="577"/>
      <c r="WDA557" s="437"/>
      <c r="WDC557" s="577"/>
      <c r="WDE557" s="437"/>
      <c r="WDG557" s="577"/>
      <c r="WDI557" s="437"/>
      <c r="WDK557" s="577"/>
      <c r="WDM557" s="437"/>
      <c r="WDO557" s="577"/>
      <c r="WDQ557" s="437"/>
      <c r="WDS557" s="577"/>
      <c r="WDU557" s="437"/>
      <c r="WDW557" s="577"/>
      <c r="WDY557" s="437"/>
      <c r="WEA557" s="577"/>
      <c r="WEC557" s="437"/>
      <c r="WEE557" s="577"/>
      <c r="WEG557" s="437"/>
      <c r="WEI557" s="577"/>
      <c r="WEK557" s="437"/>
      <c r="WEM557" s="577"/>
      <c r="WEO557" s="437"/>
      <c r="WEQ557" s="577"/>
      <c r="WES557" s="437"/>
      <c r="WEU557" s="577"/>
      <c r="WEW557" s="437"/>
      <c r="WEY557" s="577"/>
      <c r="WFA557" s="437"/>
      <c r="WFC557" s="577"/>
      <c r="WFE557" s="437"/>
      <c r="WFG557" s="577"/>
      <c r="WFI557" s="437"/>
      <c r="WFK557" s="577"/>
      <c r="WFM557" s="437"/>
      <c r="WFO557" s="577"/>
      <c r="WFQ557" s="437"/>
      <c r="WFS557" s="577"/>
      <c r="WFU557" s="437"/>
      <c r="WFW557" s="577"/>
      <c r="WFY557" s="437"/>
      <c r="WGA557" s="577"/>
      <c r="WGC557" s="437"/>
      <c r="WGE557" s="577"/>
      <c r="WGG557" s="437"/>
      <c r="WGI557" s="577"/>
      <c r="WGK557" s="437"/>
      <c r="WGM557" s="577"/>
      <c r="WGO557" s="437"/>
      <c r="WGQ557" s="577"/>
      <c r="WGS557" s="437"/>
      <c r="WGU557" s="577"/>
      <c r="WGW557" s="437"/>
      <c r="WGY557" s="577"/>
      <c r="WHA557" s="437"/>
      <c r="WHC557" s="577"/>
      <c r="WHE557" s="437"/>
      <c r="WHG557" s="577"/>
      <c r="WHI557" s="437"/>
      <c r="WHK557" s="577"/>
      <c r="WHM557" s="437"/>
      <c r="WHO557" s="577"/>
      <c r="WHQ557" s="437"/>
      <c r="WHS557" s="577"/>
      <c r="WHU557" s="437"/>
      <c r="WHW557" s="577"/>
      <c r="WHY557" s="437"/>
      <c r="WIA557" s="577"/>
      <c r="WIC557" s="437"/>
      <c r="WIE557" s="577"/>
      <c r="WIG557" s="437"/>
      <c r="WII557" s="577"/>
      <c r="WIK557" s="437"/>
      <c r="WIM557" s="577"/>
      <c r="WIO557" s="437"/>
      <c r="WIQ557" s="577"/>
      <c r="WIS557" s="437"/>
      <c r="WIU557" s="577"/>
      <c r="WIW557" s="437"/>
      <c r="WIY557" s="577"/>
      <c r="WJA557" s="437"/>
      <c r="WJC557" s="577"/>
      <c r="WJE557" s="437"/>
      <c r="WJG557" s="577"/>
      <c r="WJI557" s="437"/>
      <c r="WJK557" s="577"/>
      <c r="WJM557" s="437"/>
      <c r="WJO557" s="577"/>
      <c r="WJQ557" s="437"/>
      <c r="WJS557" s="577"/>
      <c r="WJU557" s="437"/>
      <c r="WJW557" s="577"/>
      <c r="WJY557" s="437"/>
      <c r="WKA557" s="577"/>
      <c r="WKC557" s="437"/>
      <c r="WKE557" s="577"/>
      <c r="WKG557" s="437"/>
      <c r="WKI557" s="577"/>
      <c r="WKK557" s="437"/>
      <c r="WKM557" s="577"/>
      <c r="WKO557" s="437"/>
      <c r="WKQ557" s="577"/>
      <c r="WKS557" s="437"/>
      <c r="WKU557" s="577"/>
      <c r="WKW557" s="437"/>
      <c r="WKY557" s="577"/>
      <c r="WLA557" s="437"/>
      <c r="WLC557" s="577"/>
      <c r="WLE557" s="437"/>
      <c r="WLG557" s="577"/>
      <c r="WLI557" s="437"/>
      <c r="WLK557" s="577"/>
      <c r="WLM557" s="437"/>
      <c r="WLO557" s="577"/>
      <c r="WLQ557" s="437"/>
      <c r="WLS557" s="577"/>
      <c r="WLU557" s="437"/>
      <c r="WLW557" s="577"/>
      <c r="WLY557" s="437"/>
      <c r="WMA557" s="577"/>
      <c r="WMC557" s="437"/>
      <c r="WME557" s="577"/>
      <c r="WMG557" s="437"/>
      <c r="WMI557" s="577"/>
      <c r="WMK557" s="437"/>
      <c r="WMM557" s="577"/>
      <c r="WMO557" s="437"/>
      <c r="WMQ557" s="577"/>
      <c r="WMS557" s="437"/>
      <c r="WMU557" s="577"/>
      <c r="WMW557" s="437"/>
      <c r="WMY557" s="577"/>
      <c r="WNA557" s="437"/>
      <c r="WNC557" s="577"/>
      <c r="WNE557" s="437"/>
      <c r="WNG557" s="577"/>
      <c r="WNI557" s="437"/>
      <c r="WNK557" s="577"/>
      <c r="WNM557" s="437"/>
      <c r="WNO557" s="577"/>
      <c r="WNQ557" s="437"/>
      <c r="WNS557" s="577"/>
      <c r="WNU557" s="437"/>
      <c r="WNW557" s="577"/>
      <c r="WNY557" s="437"/>
      <c r="WOA557" s="577"/>
      <c r="WOC557" s="437"/>
      <c r="WOE557" s="577"/>
      <c r="WOG557" s="437"/>
      <c r="WOI557" s="577"/>
      <c r="WOK557" s="437"/>
      <c r="WOM557" s="577"/>
      <c r="WOO557" s="437"/>
      <c r="WOQ557" s="577"/>
      <c r="WOS557" s="437"/>
      <c r="WOU557" s="577"/>
      <c r="WOW557" s="437"/>
      <c r="WOY557" s="577"/>
      <c r="WPA557" s="437"/>
      <c r="WPC557" s="577"/>
      <c r="WPE557" s="437"/>
      <c r="WPG557" s="577"/>
      <c r="WPI557" s="437"/>
      <c r="WPK557" s="577"/>
      <c r="WPM557" s="437"/>
      <c r="WPO557" s="577"/>
      <c r="WPQ557" s="437"/>
      <c r="WPS557" s="577"/>
      <c r="WPU557" s="437"/>
      <c r="WPW557" s="577"/>
      <c r="WPY557" s="437"/>
      <c r="WQA557" s="577"/>
      <c r="WQC557" s="437"/>
      <c r="WQE557" s="577"/>
      <c r="WQG557" s="437"/>
      <c r="WQI557" s="577"/>
      <c r="WQK557" s="437"/>
      <c r="WQM557" s="577"/>
      <c r="WQO557" s="437"/>
      <c r="WQQ557" s="577"/>
      <c r="WQS557" s="437"/>
      <c r="WQU557" s="577"/>
      <c r="WQW557" s="437"/>
      <c r="WQY557" s="577"/>
      <c r="WRA557" s="437"/>
      <c r="WRC557" s="577"/>
      <c r="WRE557" s="437"/>
      <c r="WRG557" s="577"/>
      <c r="WRI557" s="437"/>
      <c r="WRK557" s="577"/>
      <c r="WRM557" s="437"/>
      <c r="WRO557" s="577"/>
      <c r="WRQ557" s="437"/>
      <c r="WRS557" s="577"/>
      <c r="WRU557" s="437"/>
      <c r="WRW557" s="577"/>
      <c r="WRY557" s="437"/>
      <c r="WSA557" s="577"/>
      <c r="WSC557" s="437"/>
      <c r="WSE557" s="577"/>
      <c r="WSG557" s="437"/>
      <c r="WSI557" s="577"/>
      <c r="WSK557" s="437"/>
      <c r="WSM557" s="577"/>
      <c r="WSO557" s="437"/>
      <c r="WSQ557" s="577"/>
      <c r="WSS557" s="437"/>
      <c r="WSU557" s="577"/>
      <c r="WSW557" s="437"/>
      <c r="WSY557" s="577"/>
      <c r="WTA557" s="437"/>
      <c r="WTC557" s="577"/>
      <c r="WTE557" s="437"/>
      <c r="WTG557" s="577"/>
      <c r="WTI557" s="437"/>
      <c r="WTK557" s="577"/>
      <c r="WTM557" s="437"/>
      <c r="WTO557" s="577"/>
      <c r="WTQ557" s="437"/>
      <c r="WTS557" s="577"/>
      <c r="WTU557" s="437"/>
      <c r="WTW557" s="577"/>
      <c r="WTY557" s="437"/>
      <c r="WUA557" s="577"/>
      <c r="WUC557" s="437"/>
      <c r="WUE557" s="577"/>
      <c r="WUG557" s="437"/>
      <c r="WUI557" s="577"/>
      <c r="WUK557" s="437"/>
      <c r="WUM557" s="577"/>
      <c r="WUO557" s="437"/>
      <c r="WUQ557" s="577"/>
      <c r="WUS557" s="437"/>
      <c r="WUU557" s="577"/>
      <c r="WUW557" s="437"/>
      <c r="WUY557" s="577"/>
      <c r="WVA557" s="437"/>
      <c r="WVC557" s="577"/>
      <c r="WVE557" s="437"/>
      <c r="WVG557" s="577"/>
      <c r="WVI557" s="437"/>
      <c r="WVK557" s="577"/>
      <c r="WVM557" s="437"/>
      <c r="WVO557" s="577"/>
      <c r="WVQ557" s="437"/>
      <c r="WVS557" s="577"/>
      <c r="WVU557" s="437"/>
      <c r="WVW557" s="577"/>
      <c r="WVY557" s="437"/>
      <c r="WWA557" s="577"/>
      <c r="WWC557" s="437"/>
      <c r="WWE557" s="577"/>
      <c r="WWG557" s="437"/>
      <c r="WWI557" s="577"/>
      <c r="WWK557" s="437"/>
      <c r="WWM557" s="577"/>
      <c r="WWO557" s="437"/>
      <c r="WWQ557" s="577"/>
      <c r="WWS557" s="437"/>
      <c r="WWU557" s="577"/>
      <c r="WWW557" s="437"/>
      <c r="WWY557" s="577"/>
      <c r="WXA557" s="437"/>
      <c r="WXC557" s="577"/>
      <c r="WXE557" s="437"/>
      <c r="WXG557" s="577"/>
      <c r="WXI557" s="437"/>
      <c r="WXK557" s="577"/>
      <c r="WXM557" s="437"/>
      <c r="WXO557" s="577"/>
      <c r="WXQ557" s="437"/>
      <c r="WXS557" s="577"/>
      <c r="WXU557" s="437"/>
      <c r="WXW557" s="577"/>
      <c r="WXY557" s="437"/>
      <c r="WYA557" s="577"/>
      <c r="WYC557" s="437"/>
      <c r="WYE557" s="577"/>
      <c r="WYG557" s="437"/>
      <c r="WYI557" s="577"/>
      <c r="WYK557" s="437"/>
      <c r="WYM557" s="577"/>
      <c r="WYO557" s="437"/>
      <c r="WYQ557" s="577"/>
      <c r="WYS557" s="437"/>
      <c r="WYU557" s="577"/>
      <c r="WYW557" s="437"/>
      <c r="WYY557" s="577"/>
      <c r="WZA557" s="437"/>
      <c r="WZC557" s="577"/>
      <c r="WZE557" s="437"/>
      <c r="WZG557" s="577"/>
      <c r="WZI557" s="437"/>
      <c r="WZK557" s="577"/>
      <c r="WZM557" s="437"/>
      <c r="WZO557" s="577"/>
      <c r="WZQ557" s="437"/>
      <c r="WZS557" s="577"/>
      <c r="WZU557" s="437"/>
      <c r="WZW557" s="577"/>
      <c r="WZY557" s="437"/>
      <c r="XAA557" s="577"/>
      <c r="XAC557" s="437"/>
      <c r="XAE557" s="577"/>
      <c r="XAG557" s="437"/>
      <c r="XAI557" s="577"/>
      <c r="XAK557" s="437"/>
      <c r="XAM557" s="577"/>
      <c r="XAO557" s="437"/>
      <c r="XAQ557" s="577"/>
      <c r="XAS557" s="437"/>
      <c r="XAU557" s="577"/>
      <c r="XAW557" s="437"/>
      <c r="XAY557" s="577"/>
      <c r="XBA557" s="437"/>
      <c r="XBC557" s="577"/>
      <c r="XBE557" s="437"/>
      <c r="XBG557" s="577"/>
      <c r="XBI557" s="437"/>
      <c r="XBK557" s="577"/>
      <c r="XBM557" s="437"/>
      <c r="XBO557" s="577"/>
      <c r="XBQ557" s="437"/>
      <c r="XBS557" s="577"/>
      <c r="XBU557" s="437"/>
      <c r="XBW557" s="577"/>
      <c r="XBY557" s="437"/>
      <c r="XCA557" s="577"/>
      <c r="XCC557" s="437"/>
      <c r="XCE557" s="577"/>
      <c r="XCG557" s="437"/>
      <c r="XCI557" s="577"/>
      <c r="XCK557" s="437"/>
      <c r="XCM557" s="577"/>
      <c r="XCO557" s="437"/>
      <c r="XCQ557" s="577"/>
      <c r="XCS557" s="437"/>
      <c r="XCU557" s="577"/>
      <c r="XCW557" s="437"/>
      <c r="XCY557" s="577"/>
      <c r="XDA557" s="437"/>
      <c r="XDC557" s="577"/>
      <c r="XDE557" s="437"/>
      <c r="XDG557" s="577"/>
      <c r="XDI557" s="437"/>
      <c r="XDK557" s="577"/>
      <c r="XDM557" s="437"/>
      <c r="XDO557" s="577"/>
      <c r="XDQ557" s="437"/>
      <c r="XDS557" s="577"/>
      <c r="XDU557" s="437"/>
      <c r="XDW557" s="577"/>
      <c r="XDY557" s="437"/>
      <c r="XEA557" s="577"/>
      <c r="XEC557" s="437"/>
      <c r="XEE557" s="577"/>
      <c r="XEG557" s="437"/>
      <c r="XEI557" s="577"/>
      <c r="XEK557" s="437"/>
      <c r="XEM557" s="577"/>
      <c r="XEO557" s="437"/>
      <c r="XEQ557" s="577"/>
      <c r="XES557" s="437"/>
      <c r="XEU557" s="577"/>
      <c r="XEW557" s="437"/>
      <c r="XEY557" s="577"/>
      <c r="XFA557" s="437"/>
      <c r="XFC557" s="577"/>
    </row>
    <row r="558" spans="1:1023 1025:2047 2049:3071 3073:4095 4097:5119 5121:6143 6145:7167 7169:8191 8193:9215 9217:10239 10241:11263 11265:12287 12289:13311 13313:14335 14337:15359 15361:16383">
      <c r="A558" s="437"/>
      <c r="E558" s="437"/>
      <c r="G558" s="577"/>
      <c r="I558" s="437"/>
      <c r="K558" s="577"/>
      <c r="M558" s="437"/>
      <c r="O558" s="577"/>
      <c r="Q558" s="437"/>
      <c r="S558" s="577"/>
      <c r="U558" s="437"/>
      <c r="W558" s="577"/>
      <c r="Y558" s="437"/>
      <c r="AA558" s="577"/>
      <c r="AC558" s="437"/>
      <c r="AE558" s="577"/>
      <c r="AG558" s="437"/>
      <c r="AI558" s="577"/>
      <c r="AK558" s="437"/>
      <c r="AM558" s="577"/>
      <c r="AO558" s="437"/>
      <c r="AQ558" s="577"/>
      <c r="AS558" s="437"/>
      <c r="AU558" s="577"/>
      <c r="AW558" s="437"/>
      <c r="AY558" s="577"/>
      <c r="BA558" s="437"/>
      <c r="BC558" s="577"/>
      <c r="BE558" s="437"/>
      <c r="BG558" s="577"/>
      <c r="BI558" s="437"/>
      <c r="BK558" s="577"/>
      <c r="BM558" s="437"/>
      <c r="BO558" s="577"/>
      <c r="BQ558" s="437"/>
      <c r="BS558" s="577"/>
      <c r="BU558" s="437"/>
      <c r="BW558" s="577"/>
      <c r="BY558" s="437"/>
      <c r="CA558" s="577"/>
      <c r="CC558" s="437"/>
      <c r="CE558" s="577"/>
      <c r="CG558" s="437"/>
      <c r="CI558" s="577"/>
      <c r="CK558" s="437"/>
      <c r="CM558" s="577"/>
      <c r="CO558" s="437"/>
      <c r="CQ558" s="577"/>
      <c r="CS558" s="437"/>
      <c r="CU558" s="577"/>
      <c r="CW558" s="437"/>
      <c r="CY558" s="577"/>
      <c r="DA558" s="437"/>
      <c r="DC558" s="577"/>
      <c r="DE558" s="437"/>
      <c r="DG558" s="577"/>
      <c r="DI558" s="437"/>
      <c r="DK558" s="577"/>
      <c r="DM558" s="437"/>
      <c r="DO558" s="577"/>
      <c r="DQ558" s="437"/>
      <c r="DS558" s="577"/>
      <c r="DU558" s="437"/>
      <c r="DW558" s="577"/>
      <c r="DY558" s="437"/>
      <c r="EA558" s="577"/>
      <c r="EC558" s="437"/>
      <c r="EE558" s="577"/>
      <c r="EG558" s="437"/>
      <c r="EI558" s="577"/>
      <c r="EK558" s="437"/>
      <c r="EM558" s="577"/>
      <c r="EO558" s="437"/>
      <c r="EQ558" s="577"/>
      <c r="ES558" s="437"/>
      <c r="EU558" s="577"/>
      <c r="EW558" s="437"/>
      <c r="EY558" s="577"/>
      <c r="FA558" s="437"/>
      <c r="FC558" s="577"/>
      <c r="FE558" s="437"/>
      <c r="FG558" s="577"/>
      <c r="FI558" s="437"/>
      <c r="FK558" s="577"/>
      <c r="FM558" s="437"/>
      <c r="FO558" s="577"/>
      <c r="FQ558" s="437"/>
      <c r="FS558" s="577"/>
      <c r="FU558" s="437"/>
      <c r="FW558" s="577"/>
      <c r="FY558" s="437"/>
      <c r="GA558" s="577"/>
      <c r="GC558" s="437"/>
      <c r="GE558" s="577"/>
      <c r="GG558" s="437"/>
      <c r="GI558" s="577"/>
      <c r="GK558" s="437"/>
      <c r="GM558" s="577"/>
      <c r="GO558" s="437"/>
      <c r="GQ558" s="577"/>
      <c r="GS558" s="437"/>
      <c r="GU558" s="577"/>
      <c r="GW558" s="437"/>
      <c r="GY558" s="577"/>
      <c r="HA558" s="437"/>
      <c r="HC558" s="577"/>
      <c r="HE558" s="437"/>
      <c r="HG558" s="577"/>
      <c r="HI558" s="437"/>
      <c r="HK558" s="577"/>
      <c r="HM558" s="437"/>
      <c r="HO558" s="577"/>
      <c r="HQ558" s="437"/>
      <c r="HS558" s="577"/>
      <c r="HU558" s="437"/>
      <c r="HW558" s="577"/>
      <c r="HY558" s="437"/>
      <c r="IA558" s="577"/>
      <c r="IC558" s="437"/>
      <c r="IE558" s="577"/>
      <c r="IG558" s="437"/>
      <c r="II558" s="577"/>
      <c r="IK558" s="437"/>
      <c r="IM558" s="577"/>
      <c r="IO558" s="437"/>
      <c r="IQ558" s="577"/>
      <c r="IS558" s="437"/>
      <c r="IU558" s="577"/>
      <c r="IW558" s="437"/>
      <c r="IY558" s="577"/>
      <c r="JA558" s="437"/>
      <c r="JC558" s="577"/>
      <c r="JE558" s="437"/>
      <c r="JG558" s="577"/>
      <c r="JI558" s="437"/>
      <c r="JK558" s="577"/>
      <c r="JM558" s="437"/>
      <c r="JO558" s="577"/>
      <c r="JQ558" s="437"/>
      <c r="JS558" s="577"/>
      <c r="JU558" s="437"/>
      <c r="JW558" s="577"/>
      <c r="JY558" s="437"/>
      <c r="KA558" s="577"/>
      <c r="KC558" s="437"/>
      <c r="KE558" s="577"/>
      <c r="KG558" s="437"/>
      <c r="KI558" s="577"/>
      <c r="KK558" s="437"/>
      <c r="KM558" s="577"/>
      <c r="KO558" s="437"/>
      <c r="KQ558" s="577"/>
      <c r="KS558" s="437"/>
      <c r="KU558" s="577"/>
      <c r="KW558" s="437"/>
      <c r="KY558" s="577"/>
      <c r="LA558" s="437"/>
      <c r="LC558" s="577"/>
      <c r="LE558" s="437"/>
      <c r="LG558" s="577"/>
      <c r="LI558" s="437"/>
      <c r="LK558" s="577"/>
      <c r="LM558" s="437"/>
      <c r="LO558" s="577"/>
      <c r="LQ558" s="437"/>
      <c r="LS558" s="577"/>
      <c r="LU558" s="437"/>
      <c r="LW558" s="577"/>
      <c r="LY558" s="437"/>
      <c r="MA558" s="577"/>
      <c r="MC558" s="437"/>
      <c r="ME558" s="577"/>
      <c r="MG558" s="437"/>
      <c r="MI558" s="577"/>
      <c r="MK558" s="437"/>
      <c r="MM558" s="577"/>
      <c r="MO558" s="437"/>
      <c r="MQ558" s="577"/>
      <c r="MS558" s="437"/>
      <c r="MU558" s="577"/>
      <c r="MW558" s="437"/>
      <c r="MY558" s="577"/>
      <c r="NA558" s="437"/>
      <c r="NC558" s="577"/>
      <c r="NE558" s="437"/>
      <c r="NG558" s="577"/>
      <c r="NI558" s="437"/>
      <c r="NK558" s="577"/>
      <c r="NM558" s="437"/>
      <c r="NO558" s="577"/>
      <c r="NQ558" s="437"/>
      <c r="NS558" s="577"/>
      <c r="NU558" s="437"/>
      <c r="NW558" s="577"/>
      <c r="NY558" s="437"/>
      <c r="OA558" s="577"/>
      <c r="OC558" s="437"/>
      <c r="OE558" s="577"/>
      <c r="OG558" s="437"/>
      <c r="OI558" s="577"/>
      <c r="OK558" s="437"/>
      <c r="OM558" s="577"/>
      <c r="OO558" s="437"/>
      <c r="OQ558" s="577"/>
      <c r="OS558" s="437"/>
      <c r="OU558" s="577"/>
      <c r="OW558" s="437"/>
      <c r="OY558" s="577"/>
      <c r="PA558" s="437"/>
      <c r="PC558" s="577"/>
      <c r="PE558" s="437"/>
      <c r="PG558" s="577"/>
      <c r="PI558" s="437"/>
      <c r="PK558" s="577"/>
      <c r="PM558" s="437"/>
      <c r="PO558" s="577"/>
      <c r="PQ558" s="437"/>
      <c r="PS558" s="577"/>
      <c r="PU558" s="437"/>
      <c r="PW558" s="577"/>
      <c r="PY558" s="437"/>
      <c r="QA558" s="577"/>
      <c r="QC558" s="437"/>
      <c r="QE558" s="577"/>
      <c r="QG558" s="437"/>
      <c r="QI558" s="577"/>
      <c r="QK558" s="437"/>
      <c r="QM558" s="577"/>
      <c r="QO558" s="437"/>
      <c r="QQ558" s="577"/>
      <c r="QS558" s="437"/>
      <c r="QU558" s="577"/>
      <c r="QW558" s="437"/>
      <c r="QY558" s="577"/>
      <c r="RA558" s="437"/>
      <c r="RC558" s="577"/>
      <c r="RE558" s="437"/>
      <c r="RG558" s="577"/>
      <c r="RI558" s="437"/>
      <c r="RK558" s="577"/>
      <c r="RM558" s="437"/>
      <c r="RO558" s="577"/>
      <c r="RQ558" s="437"/>
      <c r="RS558" s="577"/>
      <c r="RU558" s="437"/>
      <c r="RW558" s="577"/>
      <c r="RY558" s="437"/>
      <c r="SA558" s="577"/>
      <c r="SC558" s="437"/>
      <c r="SE558" s="577"/>
      <c r="SG558" s="437"/>
      <c r="SI558" s="577"/>
      <c r="SK558" s="437"/>
      <c r="SM558" s="577"/>
      <c r="SO558" s="437"/>
      <c r="SQ558" s="577"/>
      <c r="SS558" s="437"/>
      <c r="SU558" s="577"/>
      <c r="SW558" s="437"/>
      <c r="SY558" s="577"/>
      <c r="TA558" s="437"/>
      <c r="TC558" s="577"/>
      <c r="TE558" s="437"/>
      <c r="TG558" s="577"/>
      <c r="TI558" s="437"/>
      <c r="TK558" s="577"/>
      <c r="TM558" s="437"/>
      <c r="TO558" s="577"/>
      <c r="TQ558" s="437"/>
      <c r="TS558" s="577"/>
      <c r="TU558" s="437"/>
      <c r="TW558" s="577"/>
      <c r="TY558" s="437"/>
      <c r="UA558" s="577"/>
      <c r="UC558" s="437"/>
      <c r="UE558" s="577"/>
      <c r="UG558" s="437"/>
      <c r="UI558" s="577"/>
      <c r="UK558" s="437"/>
      <c r="UM558" s="577"/>
      <c r="UO558" s="437"/>
      <c r="UQ558" s="577"/>
      <c r="US558" s="437"/>
      <c r="UU558" s="577"/>
      <c r="UW558" s="437"/>
      <c r="UY558" s="577"/>
      <c r="VA558" s="437"/>
      <c r="VC558" s="577"/>
      <c r="VE558" s="437"/>
      <c r="VG558" s="577"/>
      <c r="VI558" s="437"/>
      <c r="VK558" s="577"/>
      <c r="VM558" s="437"/>
      <c r="VO558" s="577"/>
      <c r="VQ558" s="437"/>
      <c r="VS558" s="577"/>
      <c r="VU558" s="437"/>
      <c r="VW558" s="577"/>
      <c r="VY558" s="437"/>
      <c r="WA558" s="577"/>
      <c r="WC558" s="437"/>
      <c r="WE558" s="577"/>
      <c r="WG558" s="437"/>
      <c r="WI558" s="577"/>
      <c r="WK558" s="437"/>
      <c r="WM558" s="577"/>
      <c r="WO558" s="437"/>
      <c r="WQ558" s="577"/>
      <c r="WS558" s="437"/>
      <c r="WU558" s="577"/>
      <c r="WW558" s="437"/>
      <c r="WY558" s="577"/>
      <c r="XA558" s="437"/>
      <c r="XC558" s="577"/>
      <c r="XE558" s="437"/>
      <c r="XG558" s="577"/>
      <c r="XI558" s="437"/>
      <c r="XK558" s="577"/>
      <c r="XM558" s="437"/>
      <c r="XO558" s="577"/>
      <c r="XQ558" s="437"/>
      <c r="XS558" s="577"/>
      <c r="XU558" s="437"/>
      <c r="XW558" s="577"/>
      <c r="XY558" s="437"/>
      <c r="YA558" s="577"/>
      <c r="YC558" s="437"/>
      <c r="YE558" s="577"/>
      <c r="YG558" s="437"/>
      <c r="YI558" s="577"/>
      <c r="YK558" s="437"/>
      <c r="YM558" s="577"/>
      <c r="YO558" s="437"/>
      <c r="YQ558" s="577"/>
      <c r="YS558" s="437"/>
      <c r="YU558" s="577"/>
      <c r="YW558" s="437"/>
      <c r="YY558" s="577"/>
      <c r="ZA558" s="437"/>
      <c r="ZC558" s="577"/>
      <c r="ZE558" s="437"/>
      <c r="ZG558" s="577"/>
      <c r="ZI558" s="437"/>
      <c r="ZK558" s="577"/>
      <c r="ZM558" s="437"/>
      <c r="ZO558" s="577"/>
      <c r="ZQ558" s="437"/>
      <c r="ZS558" s="577"/>
      <c r="ZU558" s="437"/>
      <c r="ZW558" s="577"/>
      <c r="ZY558" s="437"/>
      <c r="AAA558" s="577"/>
      <c r="AAC558" s="437"/>
      <c r="AAE558" s="577"/>
      <c r="AAG558" s="437"/>
      <c r="AAI558" s="577"/>
      <c r="AAK558" s="437"/>
      <c r="AAM558" s="577"/>
      <c r="AAO558" s="437"/>
      <c r="AAQ558" s="577"/>
      <c r="AAS558" s="437"/>
      <c r="AAU558" s="577"/>
      <c r="AAW558" s="437"/>
      <c r="AAY558" s="577"/>
      <c r="ABA558" s="437"/>
      <c r="ABC558" s="577"/>
      <c r="ABE558" s="437"/>
      <c r="ABG558" s="577"/>
      <c r="ABI558" s="437"/>
      <c r="ABK558" s="577"/>
      <c r="ABM558" s="437"/>
      <c r="ABO558" s="577"/>
      <c r="ABQ558" s="437"/>
      <c r="ABS558" s="577"/>
      <c r="ABU558" s="437"/>
      <c r="ABW558" s="577"/>
      <c r="ABY558" s="437"/>
      <c r="ACA558" s="577"/>
      <c r="ACC558" s="437"/>
      <c r="ACE558" s="577"/>
      <c r="ACG558" s="437"/>
      <c r="ACI558" s="577"/>
      <c r="ACK558" s="437"/>
      <c r="ACM558" s="577"/>
      <c r="ACO558" s="437"/>
      <c r="ACQ558" s="577"/>
      <c r="ACS558" s="437"/>
      <c r="ACU558" s="577"/>
      <c r="ACW558" s="437"/>
      <c r="ACY558" s="577"/>
      <c r="ADA558" s="437"/>
      <c r="ADC558" s="577"/>
      <c r="ADE558" s="437"/>
      <c r="ADG558" s="577"/>
      <c r="ADI558" s="437"/>
      <c r="ADK558" s="577"/>
      <c r="ADM558" s="437"/>
      <c r="ADO558" s="577"/>
      <c r="ADQ558" s="437"/>
      <c r="ADS558" s="577"/>
      <c r="ADU558" s="437"/>
      <c r="ADW558" s="577"/>
      <c r="ADY558" s="437"/>
      <c r="AEA558" s="577"/>
      <c r="AEC558" s="437"/>
      <c r="AEE558" s="577"/>
      <c r="AEG558" s="437"/>
      <c r="AEI558" s="577"/>
      <c r="AEK558" s="437"/>
      <c r="AEM558" s="577"/>
      <c r="AEO558" s="437"/>
      <c r="AEQ558" s="577"/>
      <c r="AES558" s="437"/>
      <c r="AEU558" s="577"/>
      <c r="AEW558" s="437"/>
      <c r="AEY558" s="577"/>
      <c r="AFA558" s="437"/>
      <c r="AFC558" s="577"/>
      <c r="AFE558" s="437"/>
      <c r="AFG558" s="577"/>
      <c r="AFI558" s="437"/>
      <c r="AFK558" s="577"/>
      <c r="AFM558" s="437"/>
      <c r="AFO558" s="577"/>
      <c r="AFQ558" s="437"/>
      <c r="AFS558" s="577"/>
      <c r="AFU558" s="437"/>
      <c r="AFW558" s="577"/>
      <c r="AFY558" s="437"/>
      <c r="AGA558" s="577"/>
      <c r="AGC558" s="437"/>
      <c r="AGE558" s="577"/>
      <c r="AGG558" s="437"/>
      <c r="AGI558" s="577"/>
      <c r="AGK558" s="437"/>
      <c r="AGM558" s="577"/>
      <c r="AGO558" s="437"/>
      <c r="AGQ558" s="577"/>
      <c r="AGS558" s="437"/>
      <c r="AGU558" s="577"/>
      <c r="AGW558" s="437"/>
      <c r="AGY558" s="577"/>
      <c r="AHA558" s="437"/>
      <c r="AHC558" s="577"/>
      <c r="AHE558" s="437"/>
      <c r="AHG558" s="577"/>
      <c r="AHI558" s="437"/>
      <c r="AHK558" s="577"/>
      <c r="AHM558" s="437"/>
      <c r="AHO558" s="577"/>
      <c r="AHQ558" s="437"/>
      <c r="AHS558" s="577"/>
      <c r="AHU558" s="437"/>
      <c r="AHW558" s="577"/>
      <c r="AHY558" s="437"/>
      <c r="AIA558" s="577"/>
      <c r="AIC558" s="437"/>
      <c r="AIE558" s="577"/>
      <c r="AIG558" s="437"/>
      <c r="AII558" s="577"/>
      <c r="AIK558" s="437"/>
      <c r="AIM558" s="577"/>
      <c r="AIO558" s="437"/>
      <c r="AIQ558" s="577"/>
      <c r="AIS558" s="437"/>
      <c r="AIU558" s="577"/>
      <c r="AIW558" s="437"/>
      <c r="AIY558" s="577"/>
      <c r="AJA558" s="437"/>
      <c r="AJC558" s="577"/>
      <c r="AJE558" s="437"/>
      <c r="AJG558" s="577"/>
      <c r="AJI558" s="437"/>
      <c r="AJK558" s="577"/>
      <c r="AJM558" s="437"/>
      <c r="AJO558" s="577"/>
      <c r="AJQ558" s="437"/>
      <c r="AJS558" s="577"/>
      <c r="AJU558" s="437"/>
      <c r="AJW558" s="577"/>
      <c r="AJY558" s="437"/>
      <c r="AKA558" s="577"/>
      <c r="AKC558" s="437"/>
      <c r="AKE558" s="577"/>
      <c r="AKG558" s="437"/>
      <c r="AKI558" s="577"/>
      <c r="AKK558" s="437"/>
      <c r="AKM558" s="577"/>
      <c r="AKO558" s="437"/>
      <c r="AKQ558" s="577"/>
      <c r="AKS558" s="437"/>
      <c r="AKU558" s="577"/>
      <c r="AKW558" s="437"/>
      <c r="AKY558" s="577"/>
      <c r="ALA558" s="437"/>
      <c r="ALC558" s="577"/>
      <c r="ALE558" s="437"/>
      <c r="ALG558" s="577"/>
      <c r="ALI558" s="437"/>
      <c r="ALK558" s="577"/>
      <c r="ALM558" s="437"/>
      <c r="ALO558" s="577"/>
      <c r="ALQ558" s="437"/>
      <c r="ALS558" s="577"/>
      <c r="ALU558" s="437"/>
      <c r="ALW558" s="577"/>
      <c r="ALY558" s="437"/>
      <c r="AMA558" s="577"/>
      <c r="AMC558" s="437"/>
      <c r="AME558" s="577"/>
      <c r="AMG558" s="437"/>
      <c r="AMI558" s="577"/>
      <c r="AMK558" s="437"/>
      <c r="AMM558" s="577"/>
      <c r="AMO558" s="437"/>
      <c r="AMQ558" s="577"/>
      <c r="AMS558" s="437"/>
      <c r="AMU558" s="577"/>
      <c r="AMW558" s="437"/>
      <c r="AMY558" s="577"/>
      <c r="ANA558" s="437"/>
      <c r="ANC558" s="577"/>
      <c r="ANE558" s="437"/>
      <c r="ANG558" s="577"/>
      <c r="ANI558" s="437"/>
      <c r="ANK558" s="577"/>
      <c r="ANM558" s="437"/>
      <c r="ANO558" s="577"/>
      <c r="ANQ558" s="437"/>
      <c r="ANS558" s="577"/>
      <c r="ANU558" s="437"/>
      <c r="ANW558" s="577"/>
      <c r="ANY558" s="437"/>
      <c r="AOA558" s="577"/>
      <c r="AOC558" s="437"/>
      <c r="AOE558" s="577"/>
      <c r="AOG558" s="437"/>
      <c r="AOI558" s="577"/>
      <c r="AOK558" s="437"/>
      <c r="AOM558" s="577"/>
      <c r="AOO558" s="437"/>
      <c r="AOQ558" s="577"/>
      <c r="AOS558" s="437"/>
      <c r="AOU558" s="577"/>
      <c r="AOW558" s="437"/>
      <c r="AOY558" s="577"/>
      <c r="APA558" s="437"/>
      <c r="APC558" s="577"/>
      <c r="APE558" s="437"/>
      <c r="APG558" s="577"/>
      <c r="API558" s="437"/>
      <c r="APK558" s="577"/>
      <c r="APM558" s="437"/>
      <c r="APO558" s="577"/>
      <c r="APQ558" s="437"/>
      <c r="APS558" s="577"/>
      <c r="APU558" s="437"/>
      <c r="APW558" s="577"/>
      <c r="APY558" s="437"/>
      <c r="AQA558" s="577"/>
      <c r="AQC558" s="437"/>
      <c r="AQE558" s="577"/>
      <c r="AQG558" s="437"/>
      <c r="AQI558" s="577"/>
      <c r="AQK558" s="437"/>
      <c r="AQM558" s="577"/>
      <c r="AQO558" s="437"/>
      <c r="AQQ558" s="577"/>
      <c r="AQS558" s="437"/>
      <c r="AQU558" s="577"/>
      <c r="AQW558" s="437"/>
      <c r="AQY558" s="577"/>
      <c r="ARA558" s="437"/>
      <c r="ARC558" s="577"/>
      <c r="ARE558" s="437"/>
      <c r="ARG558" s="577"/>
      <c r="ARI558" s="437"/>
      <c r="ARK558" s="577"/>
      <c r="ARM558" s="437"/>
      <c r="ARO558" s="577"/>
      <c r="ARQ558" s="437"/>
      <c r="ARS558" s="577"/>
      <c r="ARU558" s="437"/>
      <c r="ARW558" s="577"/>
      <c r="ARY558" s="437"/>
      <c r="ASA558" s="577"/>
      <c r="ASC558" s="437"/>
      <c r="ASE558" s="577"/>
      <c r="ASG558" s="437"/>
      <c r="ASI558" s="577"/>
      <c r="ASK558" s="437"/>
      <c r="ASM558" s="577"/>
      <c r="ASO558" s="437"/>
      <c r="ASQ558" s="577"/>
      <c r="ASS558" s="437"/>
      <c r="ASU558" s="577"/>
      <c r="ASW558" s="437"/>
      <c r="ASY558" s="577"/>
      <c r="ATA558" s="437"/>
      <c r="ATC558" s="577"/>
      <c r="ATE558" s="437"/>
      <c r="ATG558" s="577"/>
      <c r="ATI558" s="437"/>
      <c r="ATK558" s="577"/>
      <c r="ATM558" s="437"/>
      <c r="ATO558" s="577"/>
      <c r="ATQ558" s="437"/>
      <c r="ATS558" s="577"/>
      <c r="ATU558" s="437"/>
      <c r="ATW558" s="577"/>
      <c r="ATY558" s="437"/>
      <c r="AUA558" s="577"/>
      <c r="AUC558" s="437"/>
      <c r="AUE558" s="577"/>
      <c r="AUG558" s="437"/>
      <c r="AUI558" s="577"/>
      <c r="AUK558" s="437"/>
      <c r="AUM558" s="577"/>
      <c r="AUO558" s="437"/>
      <c r="AUQ558" s="577"/>
      <c r="AUS558" s="437"/>
      <c r="AUU558" s="577"/>
      <c r="AUW558" s="437"/>
      <c r="AUY558" s="577"/>
      <c r="AVA558" s="437"/>
      <c r="AVC558" s="577"/>
      <c r="AVE558" s="437"/>
      <c r="AVG558" s="577"/>
      <c r="AVI558" s="437"/>
      <c r="AVK558" s="577"/>
      <c r="AVM558" s="437"/>
      <c r="AVO558" s="577"/>
      <c r="AVQ558" s="437"/>
      <c r="AVS558" s="577"/>
      <c r="AVU558" s="437"/>
      <c r="AVW558" s="577"/>
      <c r="AVY558" s="437"/>
      <c r="AWA558" s="577"/>
      <c r="AWC558" s="437"/>
      <c r="AWE558" s="577"/>
      <c r="AWG558" s="437"/>
      <c r="AWI558" s="577"/>
      <c r="AWK558" s="437"/>
      <c r="AWM558" s="577"/>
      <c r="AWO558" s="437"/>
      <c r="AWQ558" s="577"/>
      <c r="AWS558" s="437"/>
      <c r="AWU558" s="577"/>
      <c r="AWW558" s="437"/>
      <c r="AWY558" s="577"/>
      <c r="AXA558" s="437"/>
      <c r="AXC558" s="577"/>
      <c r="AXE558" s="437"/>
      <c r="AXG558" s="577"/>
      <c r="AXI558" s="437"/>
      <c r="AXK558" s="577"/>
      <c r="AXM558" s="437"/>
      <c r="AXO558" s="577"/>
      <c r="AXQ558" s="437"/>
      <c r="AXS558" s="577"/>
      <c r="AXU558" s="437"/>
      <c r="AXW558" s="577"/>
      <c r="AXY558" s="437"/>
      <c r="AYA558" s="577"/>
      <c r="AYC558" s="437"/>
      <c r="AYE558" s="577"/>
      <c r="AYG558" s="437"/>
      <c r="AYI558" s="577"/>
      <c r="AYK558" s="437"/>
      <c r="AYM558" s="577"/>
      <c r="AYO558" s="437"/>
      <c r="AYQ558" s="577"/>
      <c r="AYS558" s="437"/>
      <c r="AYU558" s="577"/>
      <c r="AYW558" s="437"/>
      <c r="AYY558" s="577"/>
      <c r="AZA558" s="437"/>
      <c r="AZC558" s="577"/>
      <c r="AZE558" s="437"/>
      <c r="AZG558" s="577"/>
      <c r="AZI558" s="437"/>
      <c r="AZK558" s="577"/>
      <c r="AZM558" s="437"/>
      <c r="AZO558" s="577"/>
      <c r="AZQ558" s="437"/>
      <c r="AZS558" s="577"/>
      <c r="AZU558" s="437"/>
      <c r="AZW558" s="577"/>
      <c r="AZY558" s="437"/>
      <c r="BAA558" s="577"/>
      <c r="BAC558" s="437"/>
      <c r="BAE558" s="577"/>
      <c r="BAG558" s="437"/>
      <c r="BAI558" s="577"/>
      <c r="BAK558" s="437"/>
      <c r="BAM558" s="577"/>
      <c r="BAO558" s="437"/>
      <c r="BAQ558" s="577"/>
      <c r="BAS558" s="437"/>
      <c r="BAU558" s="577"/>
      <c r="BAW558" s="437"/>
      <c r="BAY558" s="577"/>
      <c r="BBA558" s="437"/>
      <c r="BBC558" s="577"/>
      <c r="BBE558" s="437"/>
      <c r="BBG558" s="577"/>
      <c r="BBI558" s="437"/>
      <c r="BBK558" s="577"/>
      <c r="BBM558" s="437"/>
      <c r="BBO558" s="577"/>
      <c r="BBQ558" s="437"/>
      <c r="BBS558" s="577"/>
      <c r="BBU558" s="437"/>
      <c r="BBW558" s="577"/>
      <c r="BBY558" s="437"/>
      <c r="BCA558" s="577"/>
      <c r="BCC558" s="437"/>
      <c r="BCE558" s="577"/>
      <c r="BCG558" s="437"/>
      <c r="BCI558" s="577"/>
      <c r="BCK558" s="437"/>
      <c r="BCM558" s="577"/>
      <c r="BCO558" s="437"/>
      <c r="BCQ558" s="577"/>
      <c r="BCS558" s="437"/>
      <c r="BCU558" s="577"/>
      <c r="BCW558" s="437"/>
      <c r="BCY558" s="577"/>
      <c r="BDA558" s="437"/>
      <c r="BDC558" s="577"/>
      <c r="BDE558" s="437"/>
      <c r="BDG558" s="577"/>
      <c r="BDI558" s="437"/>
      <c r="BDK558" s="577"/>
      <c r="BDM558" s="437"/>
      <c r="BDO558" s="577"/>
      <c r="BDQ558" s="437"/>
      <c r="BDS558" s="577"/>
      <c r="BDU558" s="437"/>
      <c r="BDW558" s="577"/>
      <c r="BDY558" s="437"/>
      <c r="BEA558" s="577"/>
      <c r="BEC558" s="437"/>
      <c r="BEE558" s="577"/>
      <c r="BEG558" s="437"/>
      <c r="BEI558" s="577"/>
      <c r="BEK558" s="437"/>
      <c r="BEM558" s="577"/>
      <c r="BEO558" s="437"/>
      <c r="BEQ558" s="577"/>
      <c r="BES558" s="437"/>
      <c r="BEU558" s="577"/>
      <c r="BEW558" s="437"/>
      <c r="BEY558" s="577"/>
      <c r="BFA558" s="437"/>
      <c r="BFC558" s="577"/>
      <c r="BFE558" s="437"/>
      <c r="BFG558" s="577"/>
      <c r="BFI558" s="437"/>
      <c r="BFK558" s="577"/>
      <c r="BFM558" s="437"/>
      <c r="BFO558" s="577"/>
      <c r="BFQ558" s="437"/>
      <c r="BFS558" s="577"/>
      <c r="BFU558" s="437"/>
      <c r="BFW558" s="577"/>
      <c r="BFY558" s="437"/>
      <c r="BGA558" s="577"/>
      <c r="BGC558" s="437"/>
      <c r="BGE558" s="577"/>
      <c r="BGG558" s="437"/>
      <c r="BGI558" s="577"/>
      <c r="BGK558" s="437"/>
      <c r="BGM558" s="577"/>
      <c r="BGO558" s="437"/>
      <c r="BGQ558" s="577"/>
      <c r="BGS558" s="437"/>
      <c r="BGU558" s="577"/>
      <c r="BGW558" s="437"/>
      <c r="BGY558" s="577"/>
      <c r="BHA558" s="437"/>
      <c r="BHC558" s="577"/>
      <c r="BHE558" s="437"/>
      <c r="BHG558" s="577"/>
      <c r="BHI558" s="437"/>
      <c r="BHK558" s="577"/>
      <c r="BHM558" s="437"/>
      <c r="BHO558" s="577"/>
      <c r="BHQ558" s="437"/>
      <c r="BHS558" s="577"/>
      <c r="BHU558" s="437"/>
      <c r="BHW558" s="577"/>
      <c r="BHY558" s="437"/>
      <c r="BIA558" s="577"/>
      <c r="BIC558" s="437"/>
      <c r="BIE558" s="577"/>
      <c r="BIG558" s="437"/>
      <c r="BII558" s="577"/>
      <c r="BIK558" s="437"/>
      <c r="BIM558" s="577"/>
      <c r="BIO558" s="437"/>
      <c r="BIQ558" s="577"/>
      <c r="BIS558" s="437"/>
      <c r="BIU558" s="577"/>
      <c r="BIW558" s="437"/>
      <c r="BIY558" s="577"/>
      <c r="BJA558" s="437"/>
      <c r="BJC558" s="577"/>
      <c r="BJE558" s="437"/>
      <c r="BJG558" s="577"/>
      <c r="BJI558" s="437"/>
      <c r="BJK558" s="577"/>
      <c r="BJM558" s="437"/>
      <c r="BJO558" s="577"/>
      <c r="BJQ558" s="437"/>
      <c r="BJS558" s="577"/>
      <c r="BJU558" s="437"/>
      <c r="BJW558" s="577"/>
      <c r="BJY558" s="437"/>
      <c r="BKA558" s="577"/>
      <c r="BKC558" s="437"/>
      <c r="BKE558" s="577"/>
      <c r="BKG558" s="437"/>
      <c r="BKI558" s="577"/>
      <c r="BKK558" s="437"/>
      <c r="BKM558" s="577"/>
      <c r="BKO558" s="437"/>
      <c r="BKQ558" s="577"/>
      <c r="BKS558" s="437"/>
      <c r="BKU558" s="577"/>
      <c r="BKW558" s="437"/>
      <c r="BKY558" s="577"/>
      <c r="BLA558" s="437"/>
      <c r="BLC558" s="577"/>
      <c r="BLE558" s="437"/>
      <c r="BLG558" s="577"/>
      <c r="BLI558" s="437"/>
      <c r="BLK558" s="577"/>
      <c r="BLM558" s="437"/>
      <c r="BLO558" s="577"/>
      <c r="BLQ558" s="437"/>
      <c r="BLS558" s="577"/>
      <c r="BLU558" s="437"/>
      <c r="BLW558" s="577"/>
      <c r="BLY558" s="437"/>
      <c r="BMA558" s="577"/>
      <c r="BMC558" s="437"/>
      <c r="BME558" s="577"/>
      <c r="BMG558" s="437"/>
      <c r="BMI558" s="577"/>
      <c r="BMK558" s="437"/>
      <c r="BMM558" s="577"/>
      <c r="BMO558" s="437"/>
      <c r="BMQ558" s="577"/>
      <c r="BMS558" s="437"/>
      <c r="BMU558" s="577"/>
      <c r="BMW558" s="437"/>
      <c r="BMY558" s="577"/>
      <c r="BNA558" s="437"/>
      <c r="BNC558" s="577"/>
      <c r="BNE558" s="437"/>
      <c r="BNG558" s="577"/>
      <c r="BNI558" s="437"/>
      <c r="BNK558" s="577"/>
      <c r="BNM558" s="437"/>
      <c r="BNO558" s="577"/>
      <c r="BNQ558" s="437"/>
      <c r="BNS558" s="577"/>
      <c r="BNU558" s="437"/>
      <c r="BNW558" s="577"/>
      <c r="BNY558" s="437"/>
      <c r="BOA558" s="577"/>
      <c r="BOC558" s="437"/>
      <c r="BOE558" s="577"/>
      <c r="BOG558" s="437"/>
      <c r="BOI558" s="577"/>
      <c r="BOK558" s="437"/>
      <c r="BOM558" s="577"/>
      <c r="BOO558" s="437"/>
      <c r="BOQ558" s="577"/>
      <c r="BOS558" s="437"/>
      <c r="BOU558" s="577"/>
      <c r="BOW558" s="437"/>
      <c r="BOY558" s="577"/>
      <c r="BPA558" s="437"/>
      <c r="BPC558" s="577"/>
      <c r="BPE558" s="437"/>
      <c r="BPG558" s="577"/>
      <c r="BPI558" s="437"/>
      <c r="BPK558" s="577"/>
      <c r="BPM558" s="437"/>
      <c r="BPO558" s="577"/>
      <c r="BPQ558" s="437"/>
      <c r="BPS558" s="577"/>
      <c r="BPU558" s="437"/>
      <c r="BPW558" s="577"/>
      <c r="BPY558" s="437"/>
      <c r="BQA558" s="577"/>
      <c r="BQC558" s="437"/>
      <c r="BQE558" s="577"/>
      <c r="BQG558" s="437"/>
      <c r="BQI558" s="577"/>
      <c r="BQK558" s="437"/>
      <c r="BQM558" s="577"/>
      <c r="BQO558" s="437"/>
      <c r="BQQ558" s="577"/>
      <c r="BQS558" s="437"/>
      <c r="BQU558" s="577"/>
      <c r="BQW558" s="437"/>
      <c r="BQY558" s="577"/>
      <c r="BRA558" s="437"/>
      <c r="BRC558" s="577"/>
      <c r="BRE558" s="437"/>
      <c r="BRG558" s="577"/>
      <c r="BRI558" s="437"/>
      <c r="BRK558" s="577"/>
      <c r="BRM558" s="437"/>
      <c r="BRO558" s="577"/>
      <c r="BRQ558" s="437"/>
      <c r="BRS558" s="577"/>
      <c r="BRU558" s="437"/>
      <c r="BRW558" s="577"/>
      <c r="BRY558" s="437"/>
      <c r="BSA558" s="577"/>
      <c r="BSC558" s="437"/>
      <c r="BSE558" s="577"/>
      <c r="BSG558" s="437"/>
      <c r="BSI558" s="577"/>
      <c r="BSK558" s="437"/>
      <c r="BSM558" s="577"/>
      <c r="BSO558" s="437"/>
      <c r="BSQ558" s="577"/>
      <c r="BSS558" s="437"/>
      <c r="BSU558" s="577"/>
      <c r="BSW558" s="437"/>
      <c r="BSY558" s="577"/>
      <c r="BTA558" s="437"/>
      <c r="BTC558" s="577"/>
      <c r="BTE558" s="437"/>
      <c r="BTG558" s="577"/>
      <c r="BTI558" s="437"/>
      <c r="BTK558" s="577"/>
      <c r="BTM558" s="437"/>
      <c r="BTO558" s="577"/>
      <c r="BTQ558" s="437"/>
      <c r="BTS558" s="577"/>
      <c r="BTU558" s="437"/>
      <c r="BTW558" s="577"/>
      <c r="BTY558" s="437"/>
      <c r="BUA558" s="577"/>
      <c r="BUC558" s="437"/>
      <c r="BUE558" s="577"/>
      <c r="BUG558" s="437"/>
      <c r="BUI558" s="577"/>
      <c r="BUK558" s="437"/>
      <c r="BUM558" s="577"/>
      <c r="BUO558" s="437"/>
      <c r="BUQ558" s="577"/>
      <c r="BUS558" s="437"/>
      <c r="BUU558" s="577"/>
      <c r="BUW558" s="437"/>
      <c r="BUY558" s="577"/>
      <c r="BVA558" s="437"/>
      <c r="BVC558" s="577"/>
      <c r="BVE558" s="437"/>
      <c r="BVG558" s="577"/>
      <c r="BVI558" s="437"/>
      <c r="BVK558" s="577"/>
      <c r="BVM558" s="437"/>
      <c r="BVO558" s="577"/>
      <c r="BVQ558" s="437"/>
      <c r="BVS558" s="577"/>
      <c r="BVU558" s="437"/>
      <c r="BVW558" s="577"/>
      <c r="BVY558" s="437"/>
      <c r="BWA558" s="577"/>
      <c r="BWC558" s="437"/>
      <c r="BWE558" s="577"/>
      <c r="BWG558" s="437"/>
      <c r="BWI558" s="577"/>
      <c r="BWK558" s="437"/>
      <c r="BWM558" s="577"/>
      <c r="BWO558" s="437"/>
      <c r="BWQ558" s="577"/>
      <c r="BWS558" s="437"/>
      <c r="BWU558" s="577"/>
      <c r="BWW558" s="437"/>
      <c r="BWY558" s="577"/>
      <c r="BXA558" s="437"/>
      <c r="BXC558" s="577"/>
      <c r="BXE558" s="437"/>
      <c r="BXG558" s="577"/>
      <c r="BXI558" s="437"/>
      <c r="BXK558" s="577"/>
      <c r="BXM558" s="437"/>
      <c r="BXO558" s="577"/>
      <c r="BXQ558" s="437"/>
      <c r="BXS558" s="577"/>
      <c r="BXU558" s="437"/>
      <c r="BXW558" s="577"/>
      <c r="BXY558" s="437"/>
      <c r="BYA558" s="577"/>
      <c r="BYC558" s="437"/>
      <c r="BYE558" s="577"/>
      <c r="BYG558" s="437"/>
      <c r="BYI558" s="577"/>
      <c r="BYK558" s="437"/>
      <c r="BYM558" s="577"/>
      <c r="BYO558" s="437"/>
      <c r="BYQ558" s="577"/>
      <c r="BYS558" s="437"/>
      <c r="BYU558" s="577"/>
      <c r="BYW558" s="437"/>
      <c r="BYY558" s="577"/>
      <c r="BZA558" s="437"/>
      <c r="BZC558" s="577"/>
      <c r="BZE558" s="437"/>
      <c r="BZG558" s="577"/>
      <c r="BZI558" s="437"/>
      <c r="BZK558" s="577"/>
      <c r="BZM558" s="437"/>
      <c r="BZO558" s="577"/>
      <c r="BZQ558" s="437"/>
      <c r="BZS558" s="577"/>
      <c r="BZU558" s="437"/>
      <c r="BZW558" s="577"/>
      <c r="BZY558" s="437"/>
      <c r="CAA558" s="577"/>
      <c r="CAC558" s="437"/>
      <c r="CAE558" s="577"/>
      <c r="CAG558" s="437"/>
      <c r="CAI558" s="577"/>
      <c r="CAK558" s="437"/>
      <c r="CAM558" s="577"/>
      <c r="CAO558" s="437"/>
      <c r="CAQ558" s="577"/>
      <c r="CAS558" s="437"/>
      <c r="CAU558" s="577"/>
      <c r="CAW558" s="437"/>
      <c r="CAY558" s="577"/>
      <c r="CBA558" s="437"/>
      <c r="CBC558" s="577"/>
      <c r="CBE558" s="437"/>
      <c r="CBG558" s="577"/>
      <c r="CBI558" s="437"/>
      <c r="CBK558" s="577"/>
      <c r="CBM558" s="437"/>
      <c r="CBO558" s="577"/>
      <c r="CBQ558" s="437"/>
      <c r="CBS558" s="577"/>
      <c r="CBU558" s="437"/>
      <c r="CBW558" s="577"/>
      <c r="CBY558" s="437"/>
      <c r="CCA558" s="577"/>
      <c r="CCC558" s="437"/>
      <c r="CCE558" s="577"/>
      <c r="CCG558" s="437"/>
      <c r="CCI558" s="577"/>
      <c r="CCK558" s="437"/>
      <c r="CCM558" s="577"/>
      <c r="CCO558" s="437"/>
      <c r="CCQ558" s="577"/>
      <c r="CCS558" s="437"/>
      <c r="CCU558" s="577"/>
      <c r="CCW558" s="437"/>
      <c r="CCY558" s="577"/>
      <c r="CDA558" s="437"/>
      <c r="CDC558" s="577"/>
      <c r="CDE558" s="437"/>
      <c r="CDG558" s="577"/>
      <c r="CDI558" s="437"/>
      <c r="CDK558" s="577"/>
      <c r="CDM558" s="437"/>
      <c r="CDO558" s="577"/>
      <c r="CDQ558" s="437"/>
      <c r="CDS558" s="577"/>
      <c r="CDU558" s="437"/>
      <c r="CDW558" s="577"/>
      <c r="CDY558" s="437"/>
      <c r="CEA558" s="577"/>
      <c r="CEC558" s="437"/>
      <c r="CEE558" s="577"/>
      <c r="CEG558" s="437"/>
      <c r="CEI558" s="577"/>
      <c r="CEK558" s="437"/>
      <c r="CEM558" s="577"/>
      <c r="CEO558" s="437"/>
      <c r="CEQ558" s="577"/>
      <c r="CES558" s="437"/>
      <c r="CEU558" s="577"/>
      <c r="CEW558" s="437"/>
      <c r="CEY558" s="577"/>
      <c r="CFA558" s="437"/>
      <c r="CFC558" s="577"/>
      <c r="CFE558" s="437"/>
      <c r="CFG558" s="577"/>
      <c r="CFI558" s="437"/>
      <c r="CFK558" s="577"/>
      <c r="CFM558" s="437"/>
      <c r="CFO558" s="577"/>
      <c r="CFQ558" s="437"/>
      <c r="CFS558" s="577"/>
      <c r="CFU558" s="437"/>
      <c r="CFW558" s="577"/>
      <c r="CFY558" s="437"/>
      <c r="CGA558" s="577"/>
      <c r="CGC558" s="437"/>
      <c r="CGE558" s="577"/>
      <c r="CGG558" s="437"/>
      <c r="CGI558" s="577"/>
      <c r="CGK558" s="437"/>
      <c r="CGM558" s="577"/>
      <c r="CGO558" s="437"/>
      <c r="CGQ558" s="577"/>
      <c r="CGS558" s="437"/>
      <c r="CGU558" s="577"/>
      <c r="CGW558" s="437"/>
      <c r="CGY558" s="577"/>
      <c r="CHA558" s="437"/>
      <c r="CHC558" s="577"/>
      <c r="CHE558" s="437"/>
      <c r="CHG558" s="577"/>
      <c r="CHI558" s="437"/>
      <c r="CHK558" s="577"/>
      <c r="CHM558" s="437"/>
      <c r="CHO558" s="577"/>
      <c r="CHQ558" s="437"/>
      <c r="CHS558" s="577"/>
      <c r="CHU558" s="437"/>
      <c r="CHW558" s="577"/>
      <c r="CHY558" s="437"/>
      <c r="CIA558" s="577"/>
      <c r="CIC558" s="437"/>
      <c r="CIE558" s="577"/>
      <c r="CIG558" s="437"/>
      <c r="CII558" s="577"/>
      <c r="CIK558" s="437"/>
      <c r="CIM558" s="577"/>
      <c r="CIO558" s="437"/>
      <c r="CIQ558" s="577"/>
      <c r="CIS558" s="437"/>
      <c r="CIU558" s="577"/>
      <c r="CIW558" s="437"/>
      <c r="CIY558" s="577"/>
      <c r="CJA558" s="437"/>
      <c r="CJC558" s="577"/>
      <c r="CJE558" s="437"/>
      <c r="CJG558" s="577"/>
      <c r="CJI558" s="437"/>
      <c r="CJK558" s="577"/>
      <c r="CJM558" s="437"/>
      <c r="CJO558" s="577"/>
      <c r="CJQ558" s="437"/>
      <c r="CJS558" s="577"/>
      <c r="CJU558" s="437"/>
      <c r="CJW558" s="577"/>
      <c r="CJY558" s="437"/>
      <c r="CKA558" s="577"/>
      <c r="CKC558" s="437"/>
      <c r="CKE558" s="577"/>
      <c r="CKG558" s="437"/>
      <c r="CKI558" s="577"/>
      <c r="CKK558" s="437"/>
      <c r="CKM558" s="577"/>
      <c r="CKO558" s="437"/>
      <c r="CKQ558" s="577"/>
      <c r="CKS558" s="437"/>
      <c r="CKU558" s="577"/>
      <c r="CKW558" s="437"/>
      <c r="CKY558" s="577"/>
      <c r="CLA558" s="437"/>
      <c r="CLC558" s="577"/>
      <c r="CLE558" s="437"/>
      <c r="CLG558" s="577"/>
      <c r="CLI558" s="437"/>
      <c r="CLK558" s="577"/>
      <c r="CLM558" s="437"/>
      <c r="CLO558" s="577"/>
      <c r="CLQ558" s="437"/>
      <c r="CLS558" s="577"/>
      <c r="CLU558" s="437"/>
      <c r="CLW558" s="577"/>
      <c r="CLY558" s="437"/>
      <c r="CMA558" s="577"/>
      <c r="CMC558" s="437"/>
      <c r="CME558" s="577"/>
      <c r="CMG558" s="437"/>
      <c r="CMI558" s="577"/>
      <c r="CMK558" s="437"/>
      <c r="CMM558" s="577"/>
      <c r="CMO558" s="437"/>
      <c r="CMQ558" s="577"/>
      <c r="CMS558" s="437"/>
      <c r="CMU558" s="577"/>
      <c r="CMW558" s="437"/>
      <c r="CMY558" s="577"/>
      <c r="CNA558" s="437"/>
      <c r="CNC558" s="577"/>
      <c r="CNE558" s="437"/>
      <c r="CNG558" s="577"/>
      <c r="CNI558" s="437"/>
      <c r="CNK558" s="577"/>
      <c r="CNM558" s="437"/>
      <c r="CNO558" s="577"/>
      <c r="CNQ558" s="437"/>
      <c r="CNS558" s="577"/>
      <c r="CNU558" s="437"/>
      <c r="CNW558" s="577"/>
      <c r="CNY558" s="437"/>
      <c r="COA558" s="577"/>
      <c r="COC558" s="437"/>
      <c r="COE558" s="577"/>
      <c r="COG558" s="437"/>
      <c r="COI558" s="577"/>
      <c r="COK558" s="437"/>
      <c r="COM558" s="577"/>
      <c r="COO558" s="437"/>
      <c r="COQ558" s="577"/>
      <c r="COS558" s="437"/>
      <c r="COU558" s="577"/>
      <c r="COW558" s="437"/>
      <c r="COY558" s="577"/>
      <c r="CPA558" s="437"/>
      <c r="CPC558" s="577"/>
      <c r="CPE558" s="437"/>
      <c r="CPG558" s="577"/>
      <c r="CPI558" s="437"/>
      <c r="CPK558" s="577"/>
      <c r="CPM558" s="437"/>
      <c r="CPO558" s="577"/>
      <c r="CPQ558" s="437"/>
      <c r="CPS558" s="577"/>
      <c r="CPU558" s="437"/>
      <c r="CPW558" s="577"/>
      <c r="CPY558" s="437"/>
      <c r="CQA558" s="577"/>
      <c r="CQC558" s="437"/>
      <c r="CQE558" s="577"/>
      <c r="CQG558" s="437"/>
      <c r="CQI558" s="577"/>
      <c r="CQK558" s="437"/>
      <c r="CQM558" s="577"/>
      <c r="CQO558" s="437"/>
      <c r="CQQ558" s="577"/>
      <c r="CQS558" s="437"/>
      <c r="CQU558" s="577"/>
      <c r="CQW558" s="437"/>
      <c r="CQY558" s="577"/>
      <c r="CRA558" s="437"/>
      <c r="CRC558" s="577"/>
      <c r="CRE558" s="437"/>
      <c r="CRG558" s="577"/>
      <c r="CRI558" s="437"/>
      <c r="CRK558" s="577"/>
      <c r="CRM558" s="437"/>
      <c r="CRO558" s="577"/>
      <c r="CRQ558" s="437"/>
      <c r="CRS558" s="577"/>
      <c r="CRU558" s="437"/>
      <c r="CRW558" s="577"/>
      <c r="CRY558" s="437"/>
      <c r="CSA558" s="577"/>
      <c r="CSC558" s="437"/>
      <c r="CSE558" s="577"/>
      <c r="CSG558" s="437"/>
      <c r="CSI558" s="577"/>
      <c r="CSK558" s="437"/>
      <c r="CSM558" s="577"/>
      <c r="CSO558" s="437"/>
      <c r="CSQ558" s="577"/>
      <c r="CSS558" s="437"/>
      <c r="CSU558" s="577"/>
      <c r="CSW558" s="437"/>
      <c r="CSY558" s="577"/>
      <c r="CTA558" s="437"/>
      <c r="CTC558" s="577"/>
      <c r="CTE558" s="437"/>
      <c r="CTG558" s="577"/>
      <c r="CTI558" s="437"/>
      <c r="CTK558" s="577"/>
      <c r="CTM558" s="437"/>
      <c r="CTO558" s="577"/>
      <c r="CTQ558" s="437"/>
      <c r="CTS558" s="577"/>
      <c r="CTU558" s="437"/>
      <c r="CTW558" s="577"/>
      <c r="CTY558" s="437"/>
      <c r="CUA558" s="577"/>
      <c r="CUC558" s="437"/>
      <c r="CUE558" s="577"/>
      <c r="CUG558" s="437"/>
      <c r="CUI558" s="577"/>
      <c r="CUK558" s="437"/>
      <c r="CUM558" s="577"/>
      <c r="CUO558" s="437"/>
      <c r="CUQ558" s="577"/>
      <c r="CUS558" s="437"/>
      <c r="CUU558" s="577"/>
      <c r="CUW558" s="437"/>
      <c r="CUY558" s="577"/>
      <c r="CVA558" s="437"/>
      <c r="CVC558" s="577"/>
      <c r="CVE558" s="437"/>
      <c r="CVG558" s="577"/>
      <c r="CVI558" s="437"/>
      <c r="CVK558" s="577"/>
      <c r="CVM558" s="437"/>
      <c r="CVO558" s="577"/>
      <c r="CVQ558" s="437"/>
      <c r="CVS558" s="577"/>
      <c r="CVU558" s="437"/>
      <c r="CVW558" s="577"/>
      <c r="CVY558" s="437"/>
      <c r="CWA558" s="577"/>
      <c r="CWC558" s="437"/>
      <c r="CWE558" s="577"/>
      <c r="CWG558" s="437"/>
      <c r="CWI558" s="577"/>
      <c r="CWK558" s="437"/>
      <c r="CWM558" s="577"/>
      <c r="CWO558" s="437"/>
      <c r="CWQ558" s="577"/>
      <c r="CWS558" s="437"/>
      <c r="CWU558" s="577"/>
      <c r="CWW558" s="437"/>
      <c r="CWY558" s="577"/>
      <c r="CXA558" s="437"/>
      <c r="CXC558" s="577"/>
      <c r="CXE558" s="437"/>
      <c r="CXG558" s="577"/>
      <c r="CXI558" s="437"/>
      <c r="CXK558" s="577"/>
      <c r="CXM558" s="437"/>
      <c r="CXO558" s="577"/>
      <c r="CXQ558" s="437"/>
      <c r="CXS558" s="577"/>
      <c r="CXU558" s="437"/>
      <c r="CXW558" s="577"/>
      <c r="CXY558" s="437"/>
      <c r="CYA558" s="577"/>
      <c r="CYC558" s="437"/>
      <c r="CYE558" s="577"/>
      <c r="CYG558" s="437"/>
      <c r="CYI558" s="577"/>
      <c r="CYK558" s="437"/>
      <c r="CYM558" s="577"/>
      <c r="CYO558" s="437"/>
      <c r="CYQ558" s="577"/>
      <c r="CYS558" s="437"/>
      <c r="CYU558" s="577"/>
      <c r="CYW558" s="437"/>
      <c r="CYY558" s="577"/>
      <c r="CZA558" s="437"/>
      <c r="CZC558" s="577"/>
      <c r="CZE558" s="437"/>
      <c r="CZG558" s="577"/>
      <c r="CZI558" s="437"/>
      <c r="CZK558" s="577"/>
      <c r="CZM558" s="437"/>
      <c r="CZO558" s="577"/>
      <c r="CZQ558" s="437"/>
      <c r="CZS558" s="577"/>
      <c r="CZU558" s="437"/>
      <c r="CZW558" s="577"/>
      <c r="CZY558" s="437"/>
      <c r="DAA558" s="577"/>
      <c r="DAC558" s="437"/>
      <c r="DAE558" s="577"/>
      <c r="DAG558" s="437"/>
      <c r="DAI558" s="577"/>
      <c r="DAK558" s="437"/>
      <c r="DAM558" s="577"/>
      <c r="DAO558" s="437"/>
      <c r="DAQ558" s="577"/>
      <c r="DAS558" s="437"/>
      <c r="DAU558" s="577"/>
      <c r="DAW558" s="437"/>
      <c r="DAY558" s="577"/>
      <c r="DBA558" s="437"/>
      <c r="DBC558" s="577"/>
      <c r="DBE558" s="437"/>
      <c r="DBG558" s="577"/>
      <c r="DBI558" s="437"/>
      <c r="DBK558" s="577"/>
      <c r="DBM558" s="437"/>
      <c r="DBO558" s="577"/>
      <c r="DBQ558" s="437"/>
      <c r="DBS558" s="577"/>
      <c r="DBU558" s="437"/>
      <c r="DBW558" s="577"/>
      <c r="DBY558" s="437"/>
      <c r="DCA558" s="577"/>
      <c r="DCC558" s="437"/>
      <c r="DCE558" s="577"/>
      <c r="DCG558" s="437"/>
      <c r="DCI558" s="577"/>
      <c r="DCK558" s="437"/>
      <c r="DCM558" s="577"/>
      <c r="DCO558" s="437"/>
      <c r="DCQ558" s="577"/>
      <c r="DCS558" s="437"/>
      <c r="DCU558" s="577"/>
      <c r="DCW558" s="437"/>
      <c r="DCY558" s="577"/>
      <c r="DDA558" s="437"/>
      <c r="DDC558" s="577"/>
      <c r="DDE558" s="437"/>
      <c r="DDG558" s="577"/>
      <c r="DDI558" s="437"/>
      <c r="DDK558" s="577"/>
      <c r="DDM558" s="437"/>
      <c r="DDO558" s="577"/>
      <c r="DDQ558" s="437"/>
      <c r="DDS558" s="577"/>
      <c r="DDU558" s="437"/>
      <c r="DDW558" s="577"/>
      <c r="DDY558" s="437"/>
      <c r="DEA558" s="577"/>
      <c r="DEC558" s="437"/>
      <c r="DEE558" s="577"/>
      <c r="DEG558" s="437"/>
      <c r="DEI558" s="577"/>
      <c r="DEK558" s="437"/>
      <c r="DEM558" s="577"/>
      <c r="DEO558" s="437"/>
      <c r="DEQ558" s="577"/>
      <c r="DES558" s="437"/>
      <c r="DEU558" s="577"/>
      <c r="DEW558" s="437"/>
      <c r="DEY558" s="577"/>
      <c r="DFA558" s="437"/>
      <c r="DFC558" s="577"/>
      <c r="DFE558" s="437"/>
      <c r="DFG558" s="577"/>
      <c r="DFI558" s="437"/>
      <c r="DFK558" s="577"/>
      <c r="DFM558" s="437"/>
      <c r="DFO558" s="577"/>
      <c r="DFQ558" s="437"/>
      <c r="DFS558" s="577"/>
      <c r="DFU558" s="437"/>
      <c r="DFW558" s="577"/>
      <c r="DFY558" s="437"/>
      <c r="DGA558" s="577"/>
      <c r="DGC558" s="437"/>
      <c r="DGE558" s="577"/>
      <c r="DGG558" s="437"/>
      <c r="DGI558" s="577"/>
      <c r="DGK558" s="437"/>
      <c r="DGM558" s="577"/>
      <c r="DGO558" s="437"/>
      <c r="DGQ558" s="577"/>
      <c r="DGS558" s="437"/>
      <c r="DGU558" s="577"/>
      <c r="DGW558" s="437"/>
      <c r="DGY558" s="577"/>
      <c r="DHA558" s="437"/>
      <c r="DHC558" s="577"/>
      <c r="DHE558" s="437"/>
      <c r="DHG558" s="577"/>
      <c r="DHI558" s="437"/>
      <c r="DHK558" s="577"/>
      <c r="DHM558" s="437"/>
      <c r="DHO558" s="577"/>
      <c r="DHQ558" s="437"/>
      <c r="DHS558" s="577"/>
      <c r="DHU558" s="437"/>
      <c r="DHW558" s="577"/>
      <c r="DHY558" s="437"/>
      <c r="DIA558" s="577"/>
      <c r="DIC558" s="437"/>
      <c r="DIE558" s="577"/>
      <c r="DIG558" s="437"/>
      <c r="DII558" s="577"/>
      <c r="DIK558" s="437"/>
      <c r="DIM558" s="577"/>
      <c r="DIO558" s="437"/>
      <c r="DIQ558" s="577"/>
      <c r="DIS558" s="437"/>
      <c r="DIU558" s="577"/>
      <c r="DIW558" s="437"/>
      <c r="DIY558" s="577"/>
      <c r="DJA558" s="437"/>
      <c r="DJC558" s="577"/>
      <c r="DJE558" s="437"/>
      <c r="DJG558" s="577"/>
      <c r="DJI558" s="437"/>
      <c r="DJK558" s="577"/>
      <c r="DJM558" s="437"/>
      <c r="DJO558" s="577"/>
      <c r="DJQ558" s="437"/>
      <c r="DJS558" s="577"/>
      <c r="DJU558" s="437"/>
      <c r="DJW558" s="577"/>
      <c r="DJY558" s="437"/>
      <c r="DKA558" s="577"/>
      <c r="DKC558" s="437"/>
      <c r="DKE558" s="577"/>
      <c r="DKG558" s="437"/>
      <c r="DKI558" s="577"/>
      <c r="DKK558" s="437"/>
      <c r="DKM558" s="577"/>
      <c r="DKO558" s="437"/>
      <c r="DKQ558" s="577"/>
      <c r="DKS558" s="437"/>
      <c r="DKU558" s="577"/>
      <c r="DKW558" s="437"/>
      <c r="DKY558" s="577"/>
      <c r="DLA558" s="437"/>
      <c r="DLC558" s="577"/>
      <c r="DLE558" s="437"/>
      <c r="DLG558" s="577"/>
      <c r="DLI558" s="437"/>
      <c r="DLK558" s="577"/>
      <c r="DLM558" s="437"/>
      <c r="DLO558" s="577"/>
      <c r="DLQ558" s="437"/>
      <c r="DLS558" s="577"/>
      <c r="DLU558" s="437"/>
      <c r="DLW558" s="577"/>
      <c r="DLY558" s="437"/>
      <c r="DMA558" s="577"/>
      <c r="DMC558" s="437"/>
      <c r="DME558" s="577"/>
      <c r="DMG558" s="437"/>
      <c r="DMI558" s="577"/>
      <c r="DMK558" s="437"/>
      <c r="DMM558" s="577"/>
      <c r="DMO558" s="437"/>
      <c r="DMQ558" s="577"/>
      <c r="DMS558" s="437"/>
      <c r="DMU558" s="577"/>
      <c r="DMW558" s="437"/>
      <c r="DMY558" s="577"/>
      <c r="DNA558" s="437"/>
      <c r="DNC558" s="577"/>
      <c r="DNE558" s="437"/>
      <c r="DNG558" s="577"/>
      <c r="DNI558" s="437"/>
      <c r="DNK558" s="577"/>
      <c r="DNM558" s="437"/>
      <c r="DNO558" s="577"/>
      <c r="DNQ558" s="437"/>
      <c r="DNS558" s="577"/>
      <c r="DNU558" s="437"/>
      <c r="DNW558" s="577"/>
      <c r="DNY558" s="437"/>
      <c r="DOA558" s="577"/>
      <c r="DOC558" s="437"/>
      <c r="DOE558" s="577"/>
      <c r="DOG558" s="437"/>
      <c r="DOI558" s="577"/>
      <c r="DOK558" s="437"/>
      <c r="DOM558" s="577"/>
      <c r="DOO558" s="437"/>
      <c r="DOQ558" s="577"/>
      <c r="DOS558" s="437"/>
      <c r="DOU558" s="577"/>
      <c r="DOW558" s="437"/>
      <c r="DOY558" s="577"/>
      <c r="DPA558" s="437"/>
      <c r="DPC558" s="577"/>
      <c r="DPE558" s="437"/>
      <c r="DPG558" s="577"/>
      <c r="DPI558" s="437"/>
      <c r="DPK558" s="577"/>
      <c r="DPM558" s="437"/>
      <c r="DPO558" s="577"/>
      <c r="DPQ558" s="437"/>
      <c r="DPS558" s="577"/>
      <c r="DPU558" s="437"/>
      <c r="DPW558" s="577"/>
      <c r="DPY558" s="437"/>
      <c r="DQA558" s="577"/>
      <c r="DQC558" s="437"/>
      <c r="DQE558" s="577"/>
      <c r="DQG558" s="437"/>
      <c r="DQI558" s="577"/>
      <c r="DQK558" s="437"/>
      <c r="DQM558" s="577"/>
      <c r="DQO558" s="437"/>
      <c r="DQQ558" s="577"/>
      <c r="DQS558" s="437"/>
      <c r="DQU558" s="577"/>
      <c r="DQW558" s="437"/>
      <c r="DQY558" s="577"/>
      <c r="DRA558" s="437"/>
      <c r="DRC558" s="577"/>
      <c r="DRE558" s="437"/>
      <c r="DRG558" s="577"/>
      <c r="DRI558" s="437"/>
      <c r="DRK558" s="577"/>
      <c r="DRM558" s="437"/>
      <c r="DRO558" s="577"/>
      <c r="DRQ558" s="437"/>
      <c r="DRS558" s="577"/>
      <c r="DRU558" s="437"/>
      <c r="DRW558" s="577"/>
      <c r="DRY558" s="437"/>
      <c r="DSA558" s="577"/>
      <c r="DSC558" s="437"/>
      <c r="DSE558" s="577"/>
      <c r="DSG558" s="437"/>
      <c r="DSI558" s="577"/>
      <c r="DSK558" s="437"/>
      <c r="DSM558" s="577"/>
      <c r="DSO558" s="437"/>
      <c r="DSQ558" s="577"/>
      <c r="DSS558" s="437"/>
      <c r="DSU558" s="577"/>
      <c r="DSW558" s="437"/>
      <c r="DSY558" s="577"/>
      <c r="DTA558" s="437"/>
      <c r="DTC558" s="577"/>
      <c r="DTE558" s="437"/>
      <c r="DTG558" s="577"/>
      <c r="DTI558" s="437"/>
      <c r="DTK558" s="577"/>
      <c r="DTM558" s="437"/>
      <c r="DTO558" s="577"/>
      <c r="DTQ558" s="437"/>
      <c r="DTS558" s="577"/>
      <c r="DTU558" s="437"/>
      <c r="DTW558" s="577"/>
      <c r="DTY558" s="437"/>
      <c r="DUA558" s="577"/>
      <c r="DUC558" s="437"/>
      <c r="DUE558" s="577"/>
      <c r="DUG558" s="437"/>
      <c r="DUI558" s="577"/>
      <c r="DUK558" s="437"/>
      <c r="DUM558" s="577"/>
      <c r="DUO558" s="437"/>
      <c r="DUQ558" s="577"/>
      <c r="DUS558" s="437"/>
      <c r="DUU558" s="577"/>
      <c r="DUW558" s="437"/>
      <c r="DUY558" s="577"/>
      <c r="DVA558" s="437"/>
      <c r="DVC558" s="577"/>
      <c r="DVE558" s="437"/>
      <c r="DVG558" s="577"/>
      <c r="DVI558" s="437"/>
      <c r="DVK558" s="577"/>
      <c r="DVM558" s="437"/>
      <c r="DVO558" s="577"/>
      <c r="DVQ558" s="437"/>
      <c r="DVS558" s="577"/>
      <c r="DVU558" s="437"/>
      <c r="DVW558" s="577"/>
      <c r="DVY558" s="437"/>
      <c r="DWA558" s="577"/>
      <c r="DWC558" s="437"/>
      <c r="DWE558" s="577"/>
      <c r="DWG558" s="437"/>
      <c r="DWI558" s="577"/>
      <c r="DWK558" s="437"/>
      <c r="DWM558" s="577"/>
      <c r="DWO558" s="437"/>
      <c r="DWQ558" s="577"/>
      <c r="DWS558" s="437"/>
      <c r="DWU558" s="577"/>
      <c r="DWW558" s="437"/>
      <c r="DWY558" s="577"/>
      <c r="DXA558" s="437"/>
      <c r="DXC558" s="577"/>
      <c r="DXE558" s="437"/>
      <c r="DXG558" s="577"/>
      <c r="DXI558" s="437"/>
      <c r="DXK558" s="577"/>
      <c r="DXM558" s="437"/>
      <c r="DXO558" s="577"/>
      <c r="DXQ558" s="437"/>
      <c r="DXS558" s="577"/>
      <c r="DXU558" s="437"/>
      <c r="DXW558" s="577"/>
      <c r="DXY558" s="437"/>
      <c r="DYA558" s="577"/>
      <c r="DYC558" s="437"/>
      <c r="DYE558" s="577"/>
      <c r="DYG558" s="437"/>
      <c r="DYI558" s="577"/>
      <c r="DYK558" s="437"/>
      <c r="DYM558" s="577"/>
      <c r="DYO558" s="437"/>
      <c r="DYQ558" s="577"/>
      <c r="DYS558" s="437"/>
      <c r="DYU558" s="577"/>
      <c r="DYW558" s="437"/>
      <c r="DYY558" s="577"/>
      <c r="DZA558" s="437"/>
      <c r="DZC558" s="577"/>
      <c r="DZE558" s="437"/>
      <c r="DZG558" s="577"/>
      <c r="DZI558" s="437"/>
      <c r="DZK558" s="577"/>
      <c r="DZM558" s="437"/>
      <c r="DZO558" s="577"/>
      <c r="DZQ558" s="437"/>
      <c r="DZS558" s="577"/>
      <c r="DZU558" s="437"/>
      <c r="DZW558" s="577"/>
      <c r="DZY558" s="437"/>
      <c r="EAA558" s="577"/>
      <c r="EAC558" s="437"/>
      <c r="EAE558" s="577"/>
      <c r="EAG558" s="437"/>
      <c r="EAI558" s="577"/>
      <c r="EAK558" s="437"/>
      <c r="EAM558" s="577"/>
      <c r="EAO558" s="437"/>
      <c r="EAQ558" s="577"/>
      <c r="EAS558" s="437"/>
      <c r="EAU558" s="577"/>
      <c r="EAW558" s="437"/>
      <c r="EAY558" s="577"/>
      <c r="EBA558" s="437"/>
      <c r="EBC558" s="577"/>
      <c r="EBE558" s="437"/>
      <c r="EBG558" s="577"/>
      <c r="EBI558" s="437"/>
      <c r="EBK558" s="577"/>
      <c r="EBM558" s="437"/>
      <c r="EBO558" s="577"/>
      <c r="EBQ558" s="437"/>
      <c r="EBS558" s="577"/>
      <c r="EBU558" s="437"/>
      <c r="EBW558" s="577"/>
      <c r="EBY558" s="437"/>
      <c r="ECA558" s="577"/>
      <c r="ECC558" s="437"/>
      <c r="ECE558" s="577"/>
      <c r="ECG558" s="437"/>
      <c r="ECI558" s="577"/>
      <c r="ECK558" s="437"/>
      <c r="ECM558" s="577"/>
      <c r="ECO558" s="437"/>
      <c r="ECQ558" s="577"/>
      <c r="ECS558" s="437"/>
      <c r="ECU558" s="577"/>
      <c r="ECW558" s="437"/>
      <c r="ECY558" s="577"/>
      <c r="EDA558" s="437"/>
      <c r="EDC558" s="577"/>
      <c r="EDE558" s="437"/>
      <c r="EDG558" s="577"/>
      <c r="EDI558" s="437"/>
      <c r="EDK558" s="577"/>
      <c r="EDM558" s="437"/>
      <c r="EDO558" s="577"/>
      <c r="EDQ558" s="437"/>
      <c r="EDS558" s="577"/>
      <c r="EDU558" s="437"/>
      <c r="EDW558" s="577"/>
      <c r="EDY558" s="437"/>
      <c r="EEA558" s="577"/>
      <c r="EEC558" s="437"/>
      <c r="EEE558" s="577"/>
      <c r="EEG558" s="437"/>
      <c r="EEI558" s="577"/>
      <c r="EEK558" s="437"/>
      <c r="EEM558" s="577"/>
      <c r="EEO558" s="437"/>
      <c r="EEQ558" s="577"/>
      <c r="EES558" s="437"/>
      <c r="EEU558" s="577"/>
      <c r="EEW558" s="437"/>
      <c r="EEY558" s="577"/>
      <c r="EFA558" s="437"/>
      <c r="EFC558" s="577"/>
      <c r="EFE558" s="437"/>
      <c r="EFG558" s="577"/>
      <c r="EFI558" s="437"/>
      <c r="EFK558" s="577"/>
      <c r="EFM558" s="437"/>
      <c r="EFO558" s="577"/>
      <c r="EFQ558" s="437"/>
      <c r="EFS558" s="577"/>
      <c r="EFU558" s="437"/>
      <c r="EFW558" s="577"/>
      <c r="EFY558" s="437"/>
      <c r="EGA558" s="577"/>
      <c r="EGC558" s="437"/>
      <c r="EGE558" s="577"/>
      <c r="EGG558" s="437"/>
      <c r="EGI558" s="577"/>
      <c r="EGK558" s="437"/>
      <c r="EGM558" s="577"/>
      <c r="EGO558" s="437"/>
      <c r="EGQ558" s="577"/>
      <c r="EGS558" s="437"/>
      <c r="EGU558" s="577"/>
      <c r="EGW558" s="437"/>
      <c r="EGY558" s="577"/>
      <c r="EHA558" s="437"/>
      <c r="EHC558" s="577"/>
      <c r="EHE558" s="437"/>
      <c r="EHG558" s="577"/>
      <c r="EHI558" s="437"/>
      <c r="EHK558" s="577"/>
      <c r="EHM558" s="437"/>
      <c r="EHO558" s="577"/>
      <c r="EHQ558" s="437"/>
      <c r="EHS558" s="577"/>
      <c r="EHU558" s="437"/>
      <c r="EHW558" s="577"/>
      <c r="EHY558" s="437"/>
      <c r="EIA558" s="577"/>
      <c r="EIC558" s="437"/>
      <c r="EIE558" s="577"/>
      <c r="EIG558" s="437"/>
      <c r="EII558" s="577"/>
      <c r="EIK558" s="437"/>
      <c r="EIM558" s="577"/>
      <c r="EIO558" s="437"/>
      <c r="EIQ558" s="577"/>
      <c r="EIS558" s="437"/>
      <c r="EIU558" s="577"/>
      <c r="EIW558" s="437"/>
      <c r="EIY558" s="577"/>
      <c r="EJA558" s="437"/>
      <c r="EJC558" s="577"/>
      <c r="EJE558" s="437"/>
      <c r="EJG558" s="577"/>
      <c r="EJI558" s="437"/>
      <c r="EJK558" s="577"/>
      <c r="EJM558" s="437"/>
      <c r="EJO558" s="577"/>
      <c r="EJQ558" s="437"/>
      <c r="EJS558" s="577"/>
      <c r="EJU558" s="437"/>
      <c r="EJW558" s="577"/>
      <c r="EJY558" s="437"/>
      <c r="EKA558" s="577"/>
      <c r="EKC558" s="437"/>
      <c r="EKE558" s="577"/>
      <c r="EKG558" s="437"/>
      <c r="EKI558" s="577"/>
      <c r="EKK558" s="437"/>
      <c r="EKM558" s="577"/>
      <c r="EKO558" s="437"/>
      <c r="EKQ558" s="577"/>
      <c r="EKS558" s="437"/>
      <c r="EKU558" s="577"/>
      <c r="EKW558" s="437"/>
      <c r="EKY558" s="577"/>
      <c r="ELA558" s="437"/>
      <c r="ELC558" s="577"/>
      <c r="ELE558" s="437"/>
      <c r="ELG558" s="577"/>
      <c r="ELI558" s="437"/>
      <c r="ELK558" s="577"/>
      <c r="ELM558" s="437"/>
      <c r="ELO558" s="577"/>
      <c r="ELQ558" s="437"/>
      <c r="ELS558" s="577"/>
      <c r="ELU558" s="437"/>
      <c r="ELW558" s="577"/>
      <c r="ELY558" s="437"/>
      <c r="EMA558" s="577"/>
      <c r="EMC558" s="437"/>
      <c r="EME558" s="577"/>
      <c r="EMG558" s="437"/>
      <c r="EMI558" s="577"/>
      <c r="EMK558" s="437"/>
      <c r="EMM558" s="577"/>
      <c r="EMO558" s="437"/>
      <c r="EMQ558" s="577"/>
      <c r="EMS558" s="437"/>
      <c r="EMU558" s="577"/>
      <c r="EMW558" s="437"/>
      <c r="EMY558" s="577"/>
      <c r="ENA558" s="437"/>
      <c r="ENC558" s="577"/>
      <c r="ENE558" s="437"/>
      <c r="ENG558" s="577"/>
      <c r="ENI558" s="437"/>
      <c r="ENK558" s="577"/>
      <c r="ENM558" s="437"/>
      <c r="ENO558" s="577"/>
      <c r="ENQ558" s="437"/>
      <c r="ENS558" s="577"/>
      <c r="ENU558" s="437"/>
      <c r="ENW558" s="577"/>
      <c r="ENY558" s="437"/>
      <c r="EOA558" s="577"/>
      <c r="EOC558" s="437"/>
      <c r="EOE558" s="577"/>
      <c r="EOG558" s="437"/>
      <c r="EOI558" s="577"/>
      <c r="EOK558" s="437"/>
      <c r="EOM558" s="577"/>
      <c r="EOO558" s="437"/>
      <c r="EOQ558" s="577"/>
      <c r="EOS558" s="437"/>
      <c r="EOU558" s="577"/>
      <c r="EOW558" s="437"/>
      <c r="EOY558" s="577"/>
      <c r="EPA558" s="437"/>
      <c r="EPC558" s="577"/>
      <c r="EPE558" s="437"/>
      <c r="EPG558" s="577"/>
      <c r="EPI558" s="437"/>
      <c r="EPK558" s="577"/>
      <c r="EPM558" s="437"/>
      <c r="EPO558" s="577"/>
      <c r="EPQ558" s="437"/>
      <c r="EPS558" s="577"/>
      <c r="EPU558" s="437"/>
      <c r="EPW558" s="577"/>
      <c r="EPY558" s="437"/>
      <c r="EQA558" s="577"/>
      <c r="EQC558" s="437"/>
      <c r="EQE558" s="577"/>
      <c r="EQG558" s="437"/>
      <c r="EQI558" s="577"/>
      <c r="EQK558" s="437"/>
      <c r="EQM558" s="577"/>
      <c r="EQO558" s="437"/>
      <c r="EQQ558" s="577"/>
      <c r="EQS558" s="437"/>
      <c r="EQU558" s="577"/>
      <c r="EQW558" s="437"/>
      <c r="EQY558" s="577"/>
      <c r="ERA558" s="437"/>
      <c r="ERC558" s="577"/>
      <c r="ERE558" s="437"/>
      <c r="ERG558" s="577"/>
      <c r="ERI558" s="437"/>
      <c r="ERK558" s="577"/>
      <c r="ERM558" s="437"/>
      <c r="ERO558" s="577"/>
      <c r="ERQ558" s="437"/>
      <c r="ERS558" s="577"/>
      <c r="ERU558" s="437"/>
      <c r="ERW558" s="577"/>
      <c r="ERY558" s="437"/>
      <c r="ESA558" s="577"/>
      <c r="ESC558" s="437"/>
      <c r="ESE558" s="577"/>
      <c r="ESG558" s="437"/>
      <c r="ESI558" s="577"/>
      <c r="ESK558" s="437"/>
      <c r="ESM558" s="577"/>
      <c r="ESO558" s="437"/>
      <c r="ESQ558" s="577"/>
      <c r="ESS558" s="437"/>
      <c r="ESU558" s="577"/>
      <c r="ESW558" s="437"/>
      <c r="ESY558" s="577"/>
      <c r="ETA558" s="437"/>
      <c r="ETC558" s="577"/>
      <c r="ETE558" s="437"/>
      <c r="ETG558" s="577"/>
      <c r="ETI558" s="437"/>
      <c r="ETK558" s="577"/>
      <c r="ETM558" s="437"/>
      <c r="ETO558" s="577"/>
      <c r="ETQ558" s="437"/>
      <c r="ETS558" s="577"/>
      <c r="ETU558" s="437"/>
      <c r="ETW558" s="577"/>
      <c r="ETY558" s="437"/>
      <c r="EUA558" s="577"/>
      <c r="EUC558" s="437"/>
      <c r="EUE558" s="577"/>
      <c r="EUG558" s="437"/>
      <c r="EUI558" s="577"/>
      <c r="EUK558" s="437"/>
      <c r="EUM558" s="577"/>
      <c r="EUO558" s="437"/>
      <c r="EUQ558" s="577"/>
      <c r="EUS558" s="437"/>
      <c r="EUU558" s="577"/>
      <c r="EUW558" s="437"/>
      <c r="EUY558" s="577"/>
      <c r="EVA558" s="437"/>
      <c r="EVC558" s="577"/>
      <c r="EVE558" s="437"/>
      <c r="EVG558" s="577"/>
      <c r="EVI558" s="437"/>
      <c r="EVK558" s="577"/>
      <c r="EVM558" s="437"/>
      <c r="EVO558" s="577"/>
      <c r="EVQ558" s="437"/>
      <c r="EVS558" s="577"/>
      <c r="EVU558" s="437"/>
      <c r="EVW558" s="577"/>
      <c r="EVY558" s="437"/>
      <c r="EWA558" s="577"/>
      <c r="EWC558" s="437"/>
      <c r="EWE558" s="577"/>
      <c r="EWG558" s="437"/>
      <c r="EWI558" s="577"/>
      <c r="EWK558" s="437"/>
      <c r="EWM558" s="577"/>
      <c r="EWO558" s="437"/>
      <c r="EWQ558" s="577"/>
      <c r="EWS558" s="437"/>
      <c r="EWU558" s="577"/>
      <c r="EWW558" s="437"/>
      <c r="EWY558" s="577"/>
      <c r="EXA558" s="437"/>
      <c r="EXC558" s="577"/>
      <c r="EXE558" s="437"/>
      <c r="EXG558" s="577"/>
      <c r="EXI558" s="437"/>
      <c r="EXK558" s="577"/>
      <c r="EXM558" s="437"/>
      <c r="EXO558" s="577"/>
      <c r="EXQ558" s="437"/>
      <c r="EXS558" s="577"/>
      <c r="EXU558" s="437"/>
      <c r="EXW558" s="577"/>
      <c r="EXY558" s="437"/>
      <c r="EYA558" s="577"/>
      <c r="EYC558" s="437"/>
      <c r="EYE558" s="577"/>
      <c r="EYG558" s="437"/>
      <c r="EYI558" s="577"/>
      <c r="EYK558" s="437"/>
      <c r="EYM558" s="577"/>
      <c r="EYO558" s="437"/>
      <c r="EYQ558" s="577"/>
      <c r="EYS558" s="437"/>
      <c r="EYU558" s="577"/>
      <c r="EYW558" s="437"/>
      <c r="EYY558" s="577"/>
      <c r="EZA558" s="437"/>
      <c r="EZC558" s="577"/>
      <c r="EZE558" s="437"/>
      <c r="EZG558" s="577"/>
      <c r="EZI558" s="437"/>
      <c r="EZK558" s="577"/>
      <c r="EZM558" s="437"/>
      <c r="EZO558" s="577"/>
      <c r="EZQ558" s="437"/>
      <c r="EZS558" s="577"/>
      <c r="EZU558" s="437"/>
      <c r="EZW558" s="577"/>
      <c r="EZY558" s="437"/>
      <c r="FAA558" s="577"/>
      <c r="FAC558" s="437"/>
      <c r="FAE558" s="577"/>
      <c r="FAG558" s="437"/>
      <c r="FAI558" s="577"/>
      <c r="FAK558" s="437"/>
      <c r="FAM558" s="577"/>
      <c r="FAO558" s="437"/>
      <c r="FAQ558" s="577"/>
      <c r="FAS558" s="437"/>
      <c r="FAU558" s="577"/>
      <c r="FAW558" s="437"/>
      <c r="FAY558" s="577"/>
      <c r="FBA558" s="437"/>
      <c r="FBC558" s="577"/>
      <c r="FBE558" s="437"/>
      <c r="FBG558" s="577"/>
      <c r="FBI558" s="437"/>
      <c r="FBK558" s="577"/>
      <c r="FBM558" s="437"/>
      <c r="FBO558" s="577"/>
      <c r="FBQ558" s="437"/>
      <c r="FBS558" s="577"/>
      <c r="FBU558" s="437"/>
      <c r="FBW558" s="577"/>
      <c r="FBY558" s="437"/>
      <c r="FCA558" s="577"/>
      <c r="FCC558" s="437"/>
      <c r="FCE558" s="577"/>
      <c r="FCG558" s="437"/>
      <c r="FCI558" s="577"/>
      <c r="FCK558" s="437"/>
      <c r="FCM558" s="577"/>
      <c r="FCO558" s="437"/>
      <c r="FCQ558" s="577"/>
      <c r="FCS558" s="437"/>
      <c r="FCU558" s="577"/>
      <c r="FCW558" s="437"/>
      <c r="FCY558" s="577"/>
      <c r="FDA558" s="437"/>
      <c r="FDC558" s="577"/>
      <c r="FDE558" s="437"/>
      <c r="FDG558" s="577"/>
      <c r="FDI558" s="437"/>
      <c r="FDK558" s="577"/>
      <c r="FDM558" s="437"/>
      <c r="FDO558" s="577"/>
      <c r="FDQ558" s="437"/>
      <c r="FDS558" s="577"/>
      <c r="FDU558" s="437"/>
      <c r="FDW558" s="577"/>
      <c r="FDY558" s="437"/>
      <c r="FEA558" s="577"/>
      <c r="FEC558" s="437"/>
      <c r="FEE558" s="577"/>
      <c r="FEG558" s="437"/>
      <c r="FEI558" s="577"/>
      <c r="FEK558" s="437"/>
      <c r="FEM558" s="577"/>
      <c r="FEO558" s="437"/>
      <c r="FEQ558" s="577"/>
      <c r="FES558" s="437"/>
      <c r="FEU558" s="577"/>
      <c r="FEW558" s="437"/>
      <c r="FEY558" s="577"/>
      <c r="FFA558" s="437"/>
      <c r="FFC558" s="577"/>
      <c r="FFE558" s="437"/>
      <c r="FFG558" s="577"/>
      <c r="FFI558" s="437"/>
      <c r="FFK558" s="577"/>
      <c r="FFM558" s="437"/>
      <c r="FFO558" s="577"/>
      <c r="FFQ558" s="437"/>
      <c r="FFS558" s="577"/>
      <c r="FFU558" s="437"/>
      <c r="FFW558" s="577"/>
      <c r="FFY558" s="437"/>
      <c r="FGA558" s="577"/>
      <c r="FGC558" s="437"/>
      <c r="FGE558" s="577"/>
      <c r="FGG558" s="437"/>
      <c r="FGI558" s="577"/>
      <c r="FGK558" s="437"/>
      <c r="FGM558" s="577"/>
      <c r="FGO558" s="437"/>
      <c r="FGQ558" s="577"/>
      <c r="FGS558" s="437"/>
      <c r="FGU558" s="577"/>
      <c r="FGW558" s="437"/>
      <c r="FGY558" s="577"/>
      <c r="FHA558" s="437"/>
      <c r="FHC558" s="577"/>
      <c r="FHE558" s="437"/>
      <c r="FHG558" s="577"/>
      <c r="FHI558" s="437"/>
      <c r="FHK558" s="577"/>
      <c r="FHM558" s="437"/>
      <c r="FHO558" s="577"/>
      <c r="FHQ558" s="437"/>
      <c r="FHS558" s="577"/>
      <c r="FHU558" s="437"/>
      <c r="FHW558" s="577"/>
      <c r="FHY558" s="437"/>
      <c r="FIA558" s="577"/>
      <c r="FIC558" s="437"/>
      <c r="FIE558" s="577"/>
      <c r="FIG558" s="437"/>
      <c r="FII558" s="577"/>
      <c r="FIK558" s="437"/>
      <c r="FIM558" s="577"/>
      <c r="FIO558" s="437"/>
      <c r="FIQ558" s="577"/>
      <c r="FIS558" s="437"/>
      <c r="FIU558" s="577"/>
      <c r="FIW558" s="437"/>
      <c r="FIY558" s="577"/>
      <c r="FJA558" s="437"/>
      <c r="FJC558" s="577"/>
      <c r="FJE558" s="437"/>
      <c r="FJG558" s="577"/>
      <c r="FJI558" s="437"/>
      <c r="FJK558" s="577"/>
      <c r="FJM558" s="437"/>
      <c r="FJO558" s="577"/>
      <c r="FJQ558" s="437"/>
      <c r="FJS558" s="577"/>
      <c r="FJU558" s="437"/>
      <c r="FJW558" s="577"/>
      <c r="FJY558" s="437"/>
      <c r="FKA558" s="577"/>
      <c r="FKC558" s="437"/>
      <c r="FKE558" s="577"/>
      <c r="FKG558" s="437"/>
      <c r="FKI558" s="577"/>
      <c r="FKK558" s="437"/>
      <c r="FKM558" s="577"/>
      <c r="FKO558" s="437"/>
      <c r="FKQ558" s="577"/>
      <c r="FKS558" s="437"/>
      <c r="FKU558" s="577"/>
      <c r="FKW558" s="437"/>
      <c r="FKY558" s="577"/>
      <c r="FLA558" s="437"/>
      <c r="FLC558" s="577"/>
      <c r="FLE558" s="437"/>
      <c r="FLG558" s="577"/>
      <c r="FLI558" s="437"/>
      <c r="FLK558" s="577"/>
      <c r="FLM558" s="437"/>
      <c r="FLO558" s="577"/>
      <c r="FLQ558" s="437"/>
      <c r="FLS558" s="577"/>
      <c r="FLU558" s="437"/>
      <c r="FLW558" s="577"/>
      <c r="FLY558" s="437"/>
      <c r="FMA558" s="577"/>
      <c r="FMC558" s="437"/>
      <c r="FME558" s="577"/>
      <c r="FMG558" s="437"/>
      <c r="FMI558" s="577"/>
      <c r="FMK558" s="437"/>
      <c r="FMM558" s="577"/>
      <c r="FMO558" s="437"/>
      <c r="FMQ558" s="577"/>
      <c r="FMS558" s="437"/>
      <c r="FMU558" s="577"/>
      <c r="FMW558" s="437"/>
      <c r="FMY558" s="577"/>
      <c r="FNA558" s="437"/>
      <c r="FNC558" s="577"/>
      <c r="FNE558" s="437"/>
      <c r="FNG558" s="577"/>
      <c r="FNI558" s="437"/>
      <c r="FNK558" s="577"/>
      <c r="FNM558" s="437"/>
      <c r="FNO558" s="577"/>
      <c r="FNQ558" s="437"/>
      <c r="FNS558" s="577"/>
      <c r="FNU558" s="437"/>
      <c r="FNW558" s="577"/>
      <c r="FNY558" s="437"/>
      <c r="FOA558" s="577"/>
      <c r="FOC558" s="437"/>
      <c r="FOE558" s="577"/>
      <c r="FOG558" s="437"/>
      <c r="FOI558" s="577"/>
      <c r="FOK558" s="437"/>
      <c r="FOM558" s="577"/>
      <c r="FOO558" s="437"/>
      <c r="FOQ558" s="577"/>
      <c r="FOS558" s="437"/>
      <c r="FOU558" s="577"/>
      <c r="FOW558" s="437"/>
      <c r="FOY558" s="577"/>
      <c r="FPA558" s="437"/>
      <c r="FPC558" s="577"/>
      <c r="FPE558" s="437"/>
      <c r="FPG558" s="577"/>
      <c r="FPI558" s="437"/>
      <c r="FPK558" s="577"/>
      <c r="FPM558" s="437"/>
      <c r="FPO558" s="577"/>
      <c r="FPQ558" s="437"/>
      <c r="FPS558" s="577"/>
      <c r="FPU558" s="437"/>
      <c r="FPW558" s="577"/>
      <c r="FPY558" s="437"/>
      <c r="FQA558" s="577"/>
      <c r="FQC558" s="437"/>
      <c r="FQE558" s="577"/>
      <c r="FQG558" s="437"/>
      <c r="FQI558" s="577"/>
      <c r="FQK558" s="437"/>
      <c r="FQM558" s="577"/>
      <c r="FQO558" s="437"/>
      <c r="FQQ558" s="577"/>
      <c r="FQS558" s="437"/>
      <c r="FQU558" s="577"/>
      <c r="FQW558" s="437"/>
      <c r="FQY558" s="577"/>
      <c r="FRA558" s="437"/>
      <c r="FRC558" s="577"/>
      <c r="FRE558" s="437"/>
      <c r="FRG558" s="577"/>
      <c r="FRI558" s="437"/>
      <c r="FRK558" s="577"/>
      <c r="FRM558" s="437"/>
      <c r="FRO558" s="577"/>
      <c r="FRQ558" s="437"/>
      <c r="FRS558" s="577"/>
      <c r="FRU558" s="437"/>
      <c r="FRW558" s="577"/>
      <c r="FRY558" s="437"/>
      <c r="FSA558" s="577"/>
      <c r="FSC558" s="437"/>
      <c r="FSE558" s="577"/>
      <c r="FSG558" s="437"/>
      <c r="FSI558" s="577"/>
      <c r="FSK558" s="437"/>
      <c r="FSM558" s="577"/>
      <c r="FSO558" s="437"/>
      <c r="FSQ558" s="577"/>
      <c r="FSS558" s="437"/>
      <c r="FSU558" s="577"/>
      <c r="FSW558" s="437"/>
      <c r="FSY558" s="577"/>
      <c r="FTA558" s="437"/>
      <c r="FTC558" s="577"/>
      <c r="FTE558" s="437"/>
      <c r="FTG558" s="577"/>
      <c r="FTI558" s="437"/>
      <c r="FTK558" s="577"/>
      <c r="FTM558" s="437"/>
      <c r="FTO558" s="577"/>
      <c r="FTQ558" s="437"/>
      <c r="FTS558" s="577"/>
      <c r="FTU558" s="437"/>
      <c r="FTW558" s="577"/>
      <c r="FTY558" s="437"/>
      <c r="FUA558" s="577"/>
      <c r="FUC558" s="437"/>
      <c r="FUE558" s="577"/>
      <c r="FUG558" s="437"/>
      <c r="FUI558" s="577"/>
      <c r="FUK558" s="437"/>
      <c r="FUM558" s="577"/>
      <c r="FUO558" s="437"/>
      <c r="FUQ558" s="577"/>
      <c r="FUS558" s="437"/>
      <c r="FUU558" s="577"/>
      <c r="FUW558" s="437"/>
      <c r="FUY558" s="577"/>
      <c r="FVA558" s="437"/>
      <c r="FVC558" s="577"/>
      <c r="FVE558" s="437"/>
      <c r="FVG558" s="577"/>
      <c r="FVI558" s="437"/>
      <c r="FVK558" s="577"/>
      <c r="FVM558" s="437"/>
      <c r="FVO558" s="577"/>
      <c r="FVQ558" s="437"/>
      <c r="FVS558" s="577"/>
      <c r="FVU558" s="437"/>
      <c r="FVW558" s="577"/>
      <c r="FVY558" s="437"/>
      <c r="FWA558" s="577"/>
      <c r="FWC558" s="437"/>
      <c r="FWE558" s="577"/>
      <c r="FWG558" s="437"/>
      <c r="FWI558" s="577"/>
      <c r="FWK558" s="437"/>
      <c r="FWM558" s="577"/>
      <c r="FWO558" s="437"/>
      <c r="FWQ558" s="577"/>
      <c r="FWS558" s="437"/>
      <c r="FWU558" s="577"/>
      <c r="FWW558" s="437"/>
      <c r="FWY558" s="577"/>
      <c r="FXA558" s="437"/>
      <c r="FXC558" s="577"/>
      <c r="FXE558" s="437"/>
      <c r="FXG558" s="577"/>
      <c r="FXI558" s="437"/>
      <c r="FXK558" s="577"/>
      <c r="FXM558" s="437"/>
      <c r="FXO558" s="577"/>
      <c r="FXQ558" s="437"/>
      <c r="FXS558" s="577"/>
      <c r="FXU558" s="437"/>
      <c r="FXW558" s="577"/>
      <c r="FXY558" s="437"/>
      <c r="FYA558" s="577"/>
      <c r="FYC558" s="437"/>
      <c r="FYE558" s="577"/>
      <c r="FYG558" s="437"/>
      <c r="FYI558" s="577"/>
      <c r="FYK558" s="437"/>
      <c r="FYM558" s="577"/>
      <c r="FYO558" s="437"/>
      <c r="FYQ558" s="577"/>
      <c r="FYS558" s="437"/>
      <c r="FYU558" s="577"/>
      <c r="FYW558" s="437"/>
      <c r="FYY558" s="577"/>
      <c r="FZA558" s="437"/>
      <c r="FZC558" s="577"/>
      <c r="FZE558" s="437"/>
      <c r="FZG558" s="577"/>
      <c r="FZI558" s="437"/>
      <c r="FZK558" s="577"/>
      <c r="FZM558" s="437"/>
      <c r="FZO558" s="577"/>
      <c r="FZQ558" s="437"/>
      <c r="FZS558" s="577"/>
      <c r="FZU558" s="437"/>
      <c r="FZW558" s="577"/>
      <c r="FZY558" s="437"/>
      <c r="GAA558" s="577"/>
      <c r="GAC558" s="437"/>
      <c r="GAE558" s="577"/>
      <c r="GAG558" s="437"/>
      <c r="GAI558" s="577"/>
      <c r="GAK558" s="437"/>
      <c r="GAM558" s="577"/>
      <c r="GAO558" s="437"/>
      <c r="GAQ558" s="577"/>
      <c r="GAS558" s="437"/>
      <c r="GAU558" s="577"/>
      <c r="GAW558" s="437"/>
      <c r="GAY558" s="577"/>
      <c r="GBA558" s="437"/>
      <c r="GBC558" s="577"/>
      <c r="GBE558" s="437"/>
      <c r="GBG558" s="577"/>
      <c r="GBI558" s="437"/>
      <c r="GBK558" s="577"/>
      <c r="GBM558" s="437"/>
      <c r="GBO558" s="577"/>
      <c r="GBQ558" s="437"/>
      <c r="GBS558" s="577"/>
      <c r="GBU558" s="437"/>
      <c r="GBW558" s="577"/>
      <c r="GBY558" s="437"/>
      <c r="GCA558" s="577"/>
      <c r="GCC558" s="437"/>
      <c r="GCE558" s="577"/>
      <c r="GCG558" s="437"/>
      <c r="GCI558" s="577"/>
      <c r="GCK558" s="437"/>
      <c r="GCM558" s="577"/>
      <c r="GCO558" s="437"/>
      <c r="GCQ558" s="577"/>
      <c r="GCS558" s="437"/>
      <c r="GCU558" s="577"/>
      <c r="GCW558" s="437"/>
      <c r="GCY558" s="577"/>
      <c r="GDA558" s="437"/>
      <c r="GDC558" s="577"/>
      <c r="GDE558" s="437"/>
      <c r="GDG558" s="577"/>
      <c r="GDI558" s="437"/>
      <c r="GDK558" s="577"/>
      <c r="GDM558" s="437"/>
      <c r="GDO558" s="577"/>
      <c r="GDQ558" s="437"/>
      <c r="GDS558" s="577"/>
      <c r="GDU558" s="437"/>
      <c r="GDW558" s="577"/>
      <c r="GDY558" s="437"/>
      <c r="GEA558" s="577"/>
      <c r="GEC558" s="437"/>
      <c r="GEE558" s="577"/>
      <c r="GEG558" s="437"/>
      <c r="GEI558" s="577"/>
      <c r="GEK558" s="437"/>
      <c r="GEM558" s="577"/>
      <c r="GEO558" s="437"/>
      <c r="GEQ558" s="577"/>
      <c r="GES558" s="437"/>
      <c r="GEU558" s="577"/>
      <c r="GEW558" s="437"/>
      <c r="GEY558" s="577"/>
      <c r="GFA558" s="437"/>
      <c r="GFC558" s="577"/>
      <c r="GFE558" s="437"/>
      <c r="GFG558" s="577"/>
      <c r="GFI558" s="437"/>
      <c r="GFK558" s="577"/>
      <c r="GFM558" s="437"/>
      <c r="GFO558" s="577"/>
      <c r="GFQ558" s="437"/>
      <c r="GFS558" s="577"/>
      <c r="GFU558" s="437"/>
      <c r="GFW558" s="577"/>
      <c r="GFY558" s="437"/>
      <c r="GGA558" s="577"/>
      <c r="GGC558" s="437"/>
      <c r="GGE558" s="577"/>
      <c r="GGG558" s="437"/>
      <c r="GGI558" s="577"/>
      <c r="GGK558" s="437"/>
      <c r="GGM558" s="577"/>
      <c r="GGO558" s="437"/>
      <c r="GGQ558" s="577"/>
      <c r="GGS558" s="437"/>
      <c r="GGU558" s="577"/>
      <c r="GGW558" s="437"/>
      <c r="GGY558" s="577"/>
      <c r="GHA558" s="437"/>
      <c r="GHC558" s="577"/>
      <c r="GHE558" s="437"/>
      <c r="GHG558" s="577"/>
      <c r="GHI558" s="437"/>
      <c r="GHK558" s="577"/>
      <c r="GHM558" s="437"/>
      <c r="GHO558" s="577"/>
      <c r="GHQ558" s="437"/>
      <c r="GHS558" s="577"/>
      <c r="GHU558" s="437"/>
      <c r="GHW558" s="577"/>
      <c r="GHY558" s="437"/>
      <c r="GIA558" s="577"/>
      <c r="GIC558" s="437"/>
      <c r="GIE558" s="577"/>
      <c r="GIG558" s="437"/>
      <c r="GII558" s="577"/>
      <c r="GIK558" s="437"/>
      <c r="GIM558" s="577"/>
      <c r="GIO558" s="437"/>
      <c r="GIQ558" s="577"/>
      <c r="GIS558" s="437"/>
      <c r="GIU558" s="577"/>
      <c r="GIW558" s="437"/>
      <c r="GIY558" s="577"/>
      <c r="GJA558" s="437"/>
      <c r="GJC558" s="577"/>
      <c r="GJE558" s="437"/>
      <c r="GJG558" s="577"/>
      <c r="GJI558" s="437"/>
      <c r="GJK558" s="577"/>
      <c r="GJM558" s="437"/>
      <c r="GJO558" s="577"/>
      <c r="GJQ558" s="437"/>
      <c r="GJS558" s="577"/>
      <c r="GJU558" s="437"/>
      <c r="GJW558" s="577"/>
      <c r="GJY558" s="437"/>
      <c r="GKA558" s="577"/>
      <c r="GKC558" s="437"/>
      <c r="GKE558" s="577"/>
      <c r="GKG558" s="437"/>
      <c r="GKI558" s="577"/>
      <c r="GKK558" s="437"/>
      <c r="GKM558" s="577"/>
      <c r="GKO558" s="437"/>
      <c r="GKQ558" s="577"/>
      <c r="GKS558" s="437"/>
      <c r="GKU558" s="577"/>
      <c r="GKW558" s="437"/>
      <c r="GKY558" s="577"/>
      <c r="GLA558" s="437"/>
      <c r="GLC558" s="577"/>
      <c r="GLE558" s="437"/>
      <c r="GLG558" s="577"/>
      <c r="GLI558" s="437"/>
      <c r="GLK558" s="577"/>
      <c r="GLM558" s="437"/>
      <c r="GLO558" s="577"/>
      <c r="GLQ558" s="437"/>
      <c r="GLS558" s="577"/>
      <c r="GLU558" s="437"/>
      <c r="GLW558" s="577"/>
      <c r="GLY558" s="437"/>
      <c r="GMA558" s="577"/>
      <c r="GMC558" s="437"/>
      <c r="GME558" s="577"/>
      <c r="GMG558" s="437"/>
      <c r="GMI558" s="577"/>
      <c r="GMK558" s="437"/>
      <c r="GMM558" s="577"/>
      <c r="GMO558" s="437"/>
      <c r="GMQ558" s="577"/>
      <c r="GMS558" s="437"/>
      <c r="GMU558" s="577"/>
      <c r="GMW558" s="437"/>
      <c r="GMY558" s="577"/>
      <c r="GNA558" s="437"/>
      <c r="GNC558" s="577"/>
      <c r="GNE558" s="437"/>
      <c r="GNG558" s="577"/>
      <c r="GNI558" s="437"/>
      <c r="GNK558" s="577"/>
      <c r="GNM558" s="437"/>
      <c r="GNO558" s="577"/>
      <c r="GNQ558" s="437"/>
      <c r="GNS558" s="577"/>
      <c r="GNU558" s="437"/>
      <c r="GNW558" s="577"/>
      <c r="GNY558" s="437"/>
      <c r="GOA558" s="577"/>
      <c r="GOC558" s="437"/>
      <c r="GOE558" s="577"/>
      <c r="GOG558" s="437"/>
      <c r="GOI558" s="577"/>
      <c r="GOK558" s="437"/>
      <c r="GOM558" s="577"/>
      <c r="GOO558" s="437"/>
      <c r="GOQ558" s="577"/>
      <c r="GOS558" s="437"/>
      <c r="GOU558" s="577"/>
      <c r="GOW558" s="437"/>
      <c r="GOY558" s="577"/>
      <c r="GPA558" s="437"/>
      <c r="GPC558" s="577"/>
      <c r="GPE558" s="437"/>
      <c r="GPG558" s="577"/>
      <c r="GPI558" s="437"/>
      <c r="GPK558" s="577"/>
      <c r="GPM558" s="437"/>
      <c r="GPO558" s="577"/>
      <c r="GPQ558" s="437"/>
      <c r="GPS558" s="577"/>
      <c r="GPU558" s="437"/>
      <c r="GPW558" s="577"/>
      <c r="GPY558" s="437"/>
      <c r="GQA558" s="577"/>
      <c r="GQC558" s="437"/>
      <c r="GQE558" s="577"/>
      <c r="GQG558" s="437"/>
      <c r="GQI558" s="577"/>
      <c r="GQK558" s="437"/>
      <c r="GQM558" s="577"/>
      <c r="GQO558" s="437"/>
      <c r="GQQ558" s="577"/>
      <c r="GQS558" s="437"/>
      <c r="GQU558" s="577"/>
      <c r="GQW558" s="437"/>
      <c r="GQY558" s="577"/>
      <c r="GRA558" s="437"/>
      <c r="GRC558" s="577"/>
      <c r="GRE558" s="437"/>
      <c r="GRG558" s="577"/>
      <c r="GRI558" s="437"/>
      <c r="GRK558" s="577"/>
      <c r="GRM558" s="437"/>
      <c r="GRO558" s="577"/>
      <c r="GRQ558" s="437"/>
      <c r="GRS558" s="577"/>
      <c r="GRU558" s="437"/>
      <c r="GRW558" s="577"/>
      <c r="GRY558" s="437"/>
      <c r="GSA558" s="577"/>
      <c r="GSC558" s="437"/>
      <c r="GSE558" s="577"/>
      <c r="GSG558" s="437"/>
      <c r="GSI558" s="577"/>
      <c r="GSK558" s="437"/>
      <c r="GSM558" s="577"/>
      <c r="GSO558" s="437"/>
      <c r="GSQ558" s="577"/>
      <c r="GSS558" s="437"/>
      <c r="GSU558" s="577"/>
      <c r="GSW558" s="437"/>
      <c r="GSY558" s="577"/>
      <c r="GTA558" s="437"/>
      <c r="GTC558" s="577"/>
      <c r="GTE558" s="437"/>
      <c r="GTG558" s="577"/>
      <c r="GTI558" s="437"/>
      <c r="GTK558" s="577"/>
      <c r="GTM558" s="437"/>
      <c r="GTO558" s="577"/>
      <c r="GTQ558" s="437"/>
      <c r="GTS558" s="577"/>
      <c r="GTU558" s="437"/>
      <c r="GTW558" s="577"/>
      <c r="GTY558" s="437"/>
      <c r="GUA558" s="577"/>
      <c r="GUC558" s="437"/>
      <c r="GUE558" s="577"/>
      <c r="GUG558" s="437"/>
      <c r="GUI558" s="577"/>
      <c r="GUK558" s="437"/>
      <c r="GUM558" s="577"/>
      <c r="GUO558" s="437"/>
      <c r="GUQ558" s="577"/>
      <c r="GUS558" s="437"/>
      <c r="GUU558" s="577"/>
      <c r="GUW558" s="437"/>
      <c r="GUY558" s="577"/>
      <c r="GVA558" s="437"/>
      <c r="GVC558" s="577"/>
      <c r="GVE558" s="437"/>
      <c r="GVG558" s="577"/>
      <c r="GVI558" s="437"/>
      <c r="GVK558" s="577"/>
      <c r="GVM558" s="437"/>
      <c r="GVO558" s="577"/>
      <c r="GVQ558" s="437"/>
      <c r="GVS558" s="577"/>
      <c r="GVU558" s="437"/>
      <c r="GVW558" s="577"/>
      <c r="GVY558" s="437"/>
      <c r="GWA558" s="577"/>
      <c r="GWC558" s="437"/>
      <c r="GWE558" s="577"/>
      <c r="GWG558" s="437"/>
      <c r="GWI558" s="577"/>
      <c r="GWK558" s="437"/>
      <c r="GWM558" s="577"/>
      <c r="GWO558" s="437"/>
      <c r="GWQ558" s="577"/>
      <c r="GWS558" s="437"/>
      <c r="GWU558" s="577"/>
      <c r="GWW558" s="437"/>
      <c r="GWY558" s="577"/>
      <c r="GXA558" s="437"/>
      <c r="GXC558" s="577"/>
      <c r="GXE558" s="437"/>
      <c r="GXG558" s="577"/>
      <c r="GXI558" s="437"/>
      <c r="GXK558" s="577"/>
      <c r="GXM558" s="437"/>
      <c r="GXO558" s="577"/>
      <c r="GXQ558" s="437"/>
      <c r="GXS558" s="577"/>
      <c r="GXU558" s="437"/>
      <c r="GXW558" s="577"/>
      <c r="GXY558" s="437"/>
      <c r="GYA558" s="577"/>
      <c r="GYC558" s="437"/>
      <c r="GYE558" s="577"/>
      <c r="GYG558" s="437"/>
      <c r="GYI558" s="577"/>
      <c r="GYK558" s="437"/>
      <c r="GYM558" s="577"/>
      <c r="GYO558" s="437"/>
      <c r="GYQ558" s="577"/>
      <c r="GYS558" s="437"/>
      <c r="GYU558" s="577"/>
      <c r="GYW558" s="437"/>
      <c r="GYY558" s="577"/>
      <c r="GZA558" s="437"/>
      <c r="GZC558" s="577"/>
      <c r="GZE558" s="437"/>
      <c r="GZG558" s="577"/>
      <c r="GZI558" s="437"/>
      <c r="GZK558" s="577"/>
      <c r="GZM558" s="437"/>
      <c r="GZO558" s="577"/>
      <c r="GZQ558" s="437"/>
      <c r="GZS558" s="577"/>
      <c r="GZU558" s="437"/>
      <c r="GZW558" s="577"/>
      <c r="GZY558" s="437"/>
      <c r="HAA558" s="577"/>
      <c r="HAC558" s="437"/>
      <c r="HAE558" s="577"/>
      <c r="HAG558" s="437"/>
      <c r="HAI558" s="577"/>
      <c r="HAK558" s="437"/>
      <c r="HAM558" s="577"/>
      <c r="HAO558" s="437"/>
      <c r="HAQ558" s="577"/>
      <c r="HAS558" s="437"/>
      <c r="HAU558" s="577"/>
      <c r="HAW558" s="437"/>
      <c r="HAY558" s="577"/>
      <c r="HBA558" s="437"/>
      <c r="HBC558" s="577"/>
      <c r="HBE558" s="437"/>
      <c r="HBG558" s="577"/>
      <c r="HBI558" s="437"/>
      <c r="HBK558" s="577"/>
      <c r="HBM558" s="437"/>
      <c r="HBO558" s="577"/>
      <c r="HBQ558" s="437"/>
      <c r="HBS558" s="577"/>
      <c r="HBU558" s="437"/>
      <c r="HBW558" s="577"/>
      <c r="HBY558" s="437"/>
      <c r="HCA558" s="577"/>
      <c r="HCC558" s="437"/>
      <c r="HCE558" s="577"/>
      <c r="HCG558" s="437"/>
      <c r="HCI558" s="577"/>
      <c r="HCK558" s="437"/>
      <c r="HCM558" s="577"/>
      <c r="HCO558" s="437"/>
      <c r="HCQ558" s="577"/>
      <c r="HCS558" s="437"/>
      <c r="HCU558" s="577"/>
      <c r="HCW558" s="437"/>
      <c r="HCY558" s="577"/>
      <c r="HDA558" s="437"/>
      <c r="HDC558" s="577"/>
      <c r="HDE558" s="437"/>
      <c r="HDG558" s="577"/>
      <c r="HDI558" s="437"/>
      <c r="HDK558" s="577"/>
      <c r="HDM558" s="437"/>
      <c r="HDO558" s="577"/>
      <c r="HDQ558" s="437"/>
      <c r="HDS558" s="577"/>
      <c r="HDU558" s="437"/>
      <c r="HDW558" s="577"/>
      <c r="HDY558" s="437"/>
      <c r="HEA558" s="577"/>
      <c r="HEC558" s="437"/>
      <c r="HEE558" s="577"/>
      <c r="HEG558" s="437"/>
      <c r="HEI558" s="577"/>
      <c r="HEK558" s="437"/>
      <c r="HEM558" s="577"/>
      <c r="HEO558" s="437"/>
      <c r="HEQ558" s="577"/>
      <c r="HES558" s="437"/>
      <c r="HEU558" s="577"/>
      <c r="HEW558" s="437"/>
      <c r="HEY558" s="577"/>
      <c r="HFA558" s="437"/>
      <c r="HFC558" s="577"/>
      <c r="HFE558" s="437"/>
      <c r="HFG558" s="577"/>
      <c r="HFI558" s="437"/>
      <c r="HFK558" s="577"/>
      <c r="HFM558" s="437"/>
      <c r="HFO558" s="577"/>
      <c r="HFQ558" s="437"/>
      <c r="HFS558" s="577"/>
      <c r="HFU558" s="437"/>
      <c r="HFW558" s="577"/>
      <c r="HFY558" s="437"/>
      <c r="HGA558" s="577"/>
      <c r="HGC558" s="437"/>
      <c r="HGE558" s="577"/>
      <c r="HGG558" s="437"/>
      <c r="HGI558" s="577"/>
      <c r="HGK558" s="437"/>
      <c r="HGM558" s="577"/>
      <c r="HGO558" s="437"/>
      <c r="HGQ558" s="577"/>
      <c r="HGS558" s="437"/>
      <c r="HGU558" s="577"/>
      <c r="HGW558" s="437"/>
      <c r="HGY558" s="577"/>
      <c r="HHA558" s="437"/>
      <c r="HHC558" s="577"/>
      <c r="HHE558" s="437"/>
      <c r="HHG558" s="577"/>
      <c r="HHI558" s="437"/>
      <c r="HHK558" s="577"/>
      <c r="HHM558" s="437"/>
      <c r="HHO558" s="577"/>
      <c r="HHQ558" s="437"/>
      <c r="HHS558" s="577"/>
      <c r="HHU558" s="437"/>
      <c r="HHW558" s="577"/>
      <c r="HHY558" s="437"/>
      <c r="HIA558" s="577"/>
      <c r="HIC558" s="437"/>
      <c r="HIE558" s="577"/>
      <c r="HIG558" s="437"/>
      <c r="HII558" s="577"/>
      <c r="HIK558" s="437"/>
      <c r="HIM558" s="577"/>
      <c r="HIO558" s="437"/>
      <c r="HIQ558" s="577"/>
      <c r="HIS558" s="437"/>
      <c r="HIU558" s="577"/>
      <c r="HIW558" s="437"/>
      <c r="HIY558" s="577"/>
      <c r="HJA558" s="437"/>
      <c r="HJC558" s="577"/>
      <c r="HJE558" s="437"/>
      <c r="HJG558" s="577"/>
      <c r="HJI558" s="437"/>
      <c r="HJK558" s="577"/>
      <c r="HJM558" s="437"/>
      <c r="HJO558" s="577"/>
      <c r="HJQ558" s="437"/>
      <c r="HJS558" s="577"/>
      <c r="HJU558" s="437"/>
      <c r="HJW558" s="577"/>
      <c r="HJY558" s="437"/>
      <c r="HKA558" s="577"/>
      <c r="HKC558" s="437"/>
      <c r="HKE558" s="577"/>
      <c r="HKG558" s="437"/>
      <c r="HKI558" s="577"/>
      <c r="HKK558" s="437"/>
      <c r="HKM558" s="577"/>
      <c r="HKO558" s="437"/>
      <c r="HKQ558" s="577"/>
      <c r="HKS558" s="437"/>
      <c r="HKU558" s="577"/>
      <c r="HKW558" s="437"/>
      <c r="HKY558" s="577"/>
      <c r="HLA558" s="437"/>
      <c r="HLC558" s="577"/>
      <c r="HLE558" s="437"/>
      <c r="HLG558" s="577"/>
      <c r="HLI558" s="437"/>
      <c r="HLK558" s="577"/>
      <c r="HLM558" s="437"/>
      <c r="HLO558" s="577"/>
      <c r="HLQ558" s="437"/>
      <c r="HLS558" s="577"/>
      <c r="HLU558" s="437"/>
      <c r="HLW558" s="577"/>
      <c r="HLY558" s="437"/>
      <c r="HMA558" s="577"/>
      <c r="HMC558" s="437"/>
      <c r="HME558" s="577"/>
      <c r="HMG558" s="437"/>
      <c r="HMI558" s="577"/>
      <c r="HMK558" s="437"/>
      <c r="HMM558" s="577"/>
      <c r="HMO558" s="437"/>
      <c r="HMQ558" s="577"/>
      <c r="HMS558" s="437"/>
      <c r="HMU558" s="577"/>
      <c r="HMW558" s="437"/>
      <c r="HMY558" s="577"/>
      <c r="HNA558" s="437"/>
      <c r="HNC558" s="577"/>
      <c r="HNE558" s="437"/>
      <c r="HNG558" s="577"/>
      <c r="HNI558" s="437"/>
      <c r="HNK558" s="577"/>
      <c r="HNM558" s="437"/>
      <c r="HNO558" s="577"/>
      <c r="HNQ558" s="437"/>
      <c r="HNS558" s="577"/>
      <c r="HNU558" s="437"/>
      <c r="HNW558" s="577"/>
      <c r="HNY558" s="437"/>
      <c r="HOA558" s="577"/>
      <c r="HOC558" s="437"/>
      <c r="HOE558" s="577"/>
      <c r="HOG558" s="437"/>
      <c r="HOI558" s="577"/>
      <c r="HOK558" s="437"/>
      <c r="HOM558" s="577"/>
      <c r="HOO558" s="437"/>
      <c r="HOQ558" s="577"/>
      <c r="HOS558" s="437"/>
      <c r="HOU558" s="577"/>
      <c r="HOW558" s="437"/>
      <c r="HOY558" s="577"/>
      <c r="HPA558" s="437"/>
      <c r="HPC558" s="577"/>
      <c r="HPE558" s="437"/>
      <c r="HPG558" s="577"/>
      <c r="HPI558" s="437"/>
      <c r="HPK558" s="577"/>
      <c r="HPM558" s="437"/>
      <c r="HPO558" s="577"/>
      <c r="HPQ558" s="437"/>
      <c r="HPS558" s="577"/>
      <c r="HPU558" s="437"/>
      <c r="HPW558" s="577"/>
      <c r="HPY558" s="437"/>
      <c r="HQA558" s="577"/>
      <c r="HQC558" s="437"/>
      <c r="HQE558" s="577"/>
      <c r="HQG558" s="437"/>
      <c r="HQI558" s="577"/>
      <c r="HQK558" s="437"/>
      <c r="HQM558" s="577"/>
      <c r="HQO558" s="437"/>
      <c r="HQQ558" s="577"/>
      <c r="HQS558" s="437"/>
      <c r="HQU558" s="577"/>
      <c r="HQW558" s="437"/>
      <c r="HQY558" s="577"/>
      <c r="HRA558" s="437"/>
      <c r="HRC558" s="577"/>
      <c r="HRE558" s="437"/>
      <c r="HRG558" s="577"/>
      <c r="HRI558" s="437"/>
      <c r="HRK558" s="577"/>
      <c r="HRM558" s="437"/>
      <c r="HRO558" s="577"/>
      <c r="HRQ558" s="437"/>
      <c r="HRS558" s="577"/>
      <c r="HRU558" s="437"/>
      <c r="HRW558" s="577"/>
      <c r="HRY558" s="437"/>
      <c r="HSA558" s="577"/>
      <c r="HSC558" s="437"/>
      <c r="HSE558" s="577"/>
      <c r="HSG558" s="437"/>
      <c r="HSI558" s="577"/>
      <c r="HSK558" s="437"/>
      <c r="HSM558" s="577"/>
      <c r="HSO558" s="437"/>
      <c r="HSQ558" s="577"/>
      <c r="HSS558" s="437"/>
      <c r="HSU558" s="577"/>
      <c r="HSW558" s="437"/>
      <c r="HSY558" s="577"/>
      <c r="HTA558" s="437"/>
      <c r="HTC558" s="577"/>
      <c r="HTE558" s="437"/>
      <c r="HTG558" s="577"/>
      <c r="HTI558" s="437"/>
      <c r="HTK558" s="577"/>
      <c r="HTM558" s="437"/>
      <c r="HTO558" s="577"/>
      <c r="HTQ558" s="437"/>
      <c r="HTS558" s="577"/>
      <c r="HTU558" s="437"/>
      <c r="HTW558" s="577"/>
      <c r="HTY558" s="437"/>
      <c r="HUA558" s="577"/>
      <c r="HUC558" s="437"/>
      <c r="HUE558" s="577"/>
      <c r="HUG558" s="437"/>
      <c r="HUI558" s="577"/>
      <c r="HUK558" s="437"/>
      <c r="HUM558" s="577"/>
      <c r="HUO558" s="437"/>
      <c r="HUQ558" s="577"/>
      <c r="HUS558" s="437"/>
      <c r="HUU558" s="577"/>
      <c r="HUW558" s="437"/>
      <c r="HUY558" s="577"/>
      <c r="HVA558" s="437"/>
      <c r="HVC558" s="577"/>
      <c r="HVE558" s="437"/>
      <c r="HVG558" s="577"/>
      <c r="HVI558" s="437"/>
      <c r="HVK558" s="577"/>
      <c r="HVM558" s="437"/>
      <c r="HVO558" s="577"/>
      <c r="HVQ558" s="437"/>
      <c r="HVS558" s="577"/>
      <c r="HVU558" s="437"/>
      <c r="HVW558" s="577"/>
      <c r="HVY558" s="437"/>
      <c r="HWA558" s="577"/>
      <c r="HWC558" s="437"/>
      <c r="HWE558" s="577"/>
      <c r="HWG558" s="437"/>
      <c r="HWI558" s="577"/>
      <c r="HWK558" s="437"/>
      <c r="HWM558" s="577"/>
      <c r="HWO558" s="437"/>
      <c r="HWQ558" s="577"/>
      <c r="HWS558" s="437"/>
      <c r="HWU558" s="577"/>
      <c r="HWW558" s="437"/>
      <c r="HWY558" s="577"/>
      <c r="HXA558" s="437"/>
      <c r="HXC558" s="577"/>
      <c r="HXE558" s="437"/>
      <c r="HXG558" s="577"/>
      <c r="HXI558" s="437"/>
      <c r="HXK558" s="577"/>
      <c r="HXM558" s="437"/>
      <c r="HXO558" s="577"/>
      <c r="HXQ558" s="437"/>
      <c r="HXS558" s="577"/>
      <c r="HXU558" s="437"/>
      <c r="HXW558" s="577"/>
      <c r="HXY558" s="437"/>
      <c r="HYA558" s="577"/>
      <c r="HYC558" s="437"/>
      <c r="HYE558" s="577"/>
      <c r="HYG558" s="437"/>
      <c r="HYI558" s="577"/>
      <c r="HYK558" s="437"/>
      <c r="HYM558" s="577"/>
      <c r="HYO558" s="437"/>
      <c r="HYQ558" s="577"/>
      <c r="HYS558" s="437"/>
      <c r="HYU558" s="577"/>
      <c r="HYW558" s="437"/>
      <c r="HYY558" s="577"/>
      <c r="HZA558" s="437"/>
      <c r="HZC558" s="577"/>
      <c r="HZE558" s="437"/>
      <c r="HZG558" s="577"/>
      <c r="HZI558" s="437"/>
      <c r="HZK558" s="577"/>
      <c r="HZM558" s="437"/>
      <c r="HZO558" s="577"/>
      <c r="HZQ558" s="437"/>
      <c r="HZS558" s="577"/>
      <c r="HZU558" s="437"/>
      <c r="HZW558" s="577"/>
      <c r="HZY558" s="437"/>
      <c r="IAA558" s="577"/>
      <c r="IAC558" s="437"/>
      <c r="IAE558" s="577"/>
      <c r="IAG558" s="437"/>
      <c r="IAI558" s="577"/>
      <c r="IAK558" s="437"/>
      <c r="IAM558" s="577"/>
      <c r="IAO558" s="437"/>
      <c r="IAQ558" s="577"/>
      <c r="IAS558" s="437"/>
      <c r="IAU558" s="577"/>
      <c r="IAW558" s="437"/>
      <c r="IAY558" s="577"/>
      <c r="IBA558" s="437"/>
      <c r="IBC558" s="577"/>
      <c r="IBE558" s="437"/>
      <c r="IBG558" s="577"/>
      <c r="IBI558" s="437"/>
      <c r="IBK558" s="577"/>
      <c r="IBM558" s="437"/>
      <c r="IBO558" s="577"/>
      <c r="IBQ558" s="437"/>
      <c r="IBS558" s="577"/>
      <c r="IBU558" s="437"/>
      <c r="IBW558" s="577"/>
      <c r="IBY558" s="437"/>
      <c r="ICA558" s="577"/>
      <c r="ICC558" s="437"/>
      <c r="ICE558" s="577"/>
      <c r="ICG558" s="437"/>
      <c r="ICI558" s="577"/>
      <c r="ICK558" s="437"/>
      <c r="ICM558" s="577"/>
      <c r="ICO558" s="437"/>
      <c r="ICQ558" s="577"/>
      <c r="ICS558" s="437"/>
      <c r="ICU558" s="577"/>
      <c r="ICW558" s="437"/>
      <c r="ICY558" s="577"/>
      <c r="IDA558" s="437"/>
      <c r="IDC558" s="577"/>
      <c r="IDE558" s="437"/>
      <c r="IDG558" s="577"/>
      <c r="IDI558" s="437"/>
      <c r="IDK558" s="577"/>
      <c r="IDM558" s="437"/>
      <c r="IDO558" s="577"/>
      <c r="IDQ558" s="437"/>
      <c r="IDS558" s="577"/>
      <c r="IDU558" s="437"/>
      <c r="IDW558" s="577"/>
      <c r="IDY558" s="437"/>
      <c r="IEA558" s="577"/>
      <c r="IEC558" s="437"/>
      <c r="IEE558" s="577"/>
      <c r="IEG558" s="437"/>
      <c r="IEI558" s="577"/>
      <c r="IEK558" s="437"/>
      <c r="IEM558" s="577"/>
      <c r="IEO558" s="437"/>
      <c r="IEQ558" s="577"/>
      <c r="IES558" s="437"/>
      <c r="IEU558" s="577"/>
      <c r="IEW558" s="437"/>
      <c r="IEY558" s="577"/>
      <c r="IFA558" s="437"/>
      <c r="IFC558" s="577"/>
      <c r="IFE558" s="437"/>
      <c r="IFG558" s="577"/>
      <c r="IFI558" s="437"/>
      <c r="IFK558" s="577"/>
      <c r="IFM558" s="437"/>
      <c r="IFO558" s="577"/>
      <c r="IFQ558" s="437"/>
      <c r="IFS558" s="577"/>
      <c r="IFU558" s="437"/>
      <c r="IFW558" s="577"/>
      <c r="IFY558" s="437"/>
      <c r="IGA558" s="577"/>
      <c r="IGC558" s="437"/>
      <c r="IGE558" s="577"/>
      <c r="IGG558" s="437"/>
      <c r="IGI558" s="577"/>
      <c r="IGK558" s="437"/>
      <c r="IGM558" s="577"/>
      <c r="IGO558" s="437"/>
      <c r="IGQ558" s="577"/>
      <c r="IGS558" s="437"/>
      <c r="IGU558" s="577"/>
      <c r="IGW558" s="437"/>
      <c r="IGY558" s="577"/>
      <c r="IHA558" s="437"/>
      <c r="IHC558" s="577"/>
      <c r="IHE558" s="437"/>
      <c r="IHG558" s="577"/>
      <c r="IHI558" s="437"/>
      <c r="IHK558" s="577"/>
      <c r="IHM558" s="437"/>
      <c r="IHO558" s="577"/>
      <c r="IHQ558" s="437"/>
      <c r="IHS558" s="577"/>
      <c r="IHU558" s="437"/>
      <c r="IHW558" s="577"/>
      <c r="IHY558" s="437"/>
      <c r="IIA558" s="577"/>
      <c r="IIC558" s="437"/>
      <c r="IIE558" s="577"/>
      <c r="IIG558" s="437"/>
      <c r="III558" s="577"/>
      <c r="IIK558" s="437"/>
      <c r="IIM558" s="577"/>
      <c r="IIO558" s="437"/>
      <c r="IIQ558" s="577"/>
      <c r="IIS558" s="437"/>
      <c r="IIU558" s="577"/>
      <c r="IIW558" s="437"/>
      <c r="IIY558" s="577"/>
      <c r="IJA558" s="437"/>
      <c r="IJC558" s="577"/>
      <c r="IJE558" s="437"/>
      <c r="IJG558" s="577"/>
      <c r="IJI558" s="437"/>
      <c r="IJK558" s="577"/>
      <c r="IJM558" s="437"/>
      <c r="IJO558" s="577"/>
      <c r="IJQ558" s="437"/>
      <c r="IJS558" s="577"/>
      <c r="IJU558" s="437"/>
      <c r="IJW558" s="577"/>
      <c r="IJY558" s="437"/>
      <c r="IKA558" s="577"/>
      <c r="IKC558" s="437"/>
      <c r="IKE558" s="577"/>
      <c r="IKG558" s="437"/>
      <c r="IKI558" s="577"/>
      <c r="IKK558" s="437"/>
      <c r="IKM558" s="577"/>
      <c r="IKO558" s="437"/>
      <c r="IKQ558" s="577"/>
      <c r="IKS558" s="437"/>
      <c r="IKU558" s="577"/>
      <c r="IKW558" s="437"/>
      <c r="IKY558" s="577"/>
      <c r="ILA558" s="437"/>
      <c r="ILC558" s="577"/>
      <c r="ILE558" s="437"/>
      <c r="ILG558" s="577"/>
      <c r="ILI558" s="437"/>
      <c r="ILK558" s="577"/>
      <c r="ILM558" s="437"/>
      <c r="ILO558" s="577"/>
      <c r="ILQ558" s="437"/>
      <c r="ILS558" s="577"/>
      <c r="ILU558" s="437"/>
      <c r="ILW558" s="577"/>
      <c r="ILY558" s="437"/>
      <c r="IMA558" s="577"/>
      <c r="IMC558" s="437"/>
      <c r="IME558" s="577"/>
      <c r="IMG558" s="437"/>
      <c r="IMI558" s="577"/>
      <c r="IMK558" s="437"/>
      <c r="IMM558" s="577"/>
      <c r="IMO558" s="437"/>
      <c r="IMQ558" s="577"/>
      <c r="IMS558" s="437"/>
      <c r="IMU558" s="577"/>
      <c r="IMW558" s="437"/>
      <c r="IMY558" s="577"/>
      <c r="INA558" s="437"/>
      <c r="INC558" s="577"/>
      <c r="INE558" s="437"/>
      <c r="ING558" s="577"/>
      <c r="INI558" s="437"/>
      <c r="INK558" s="577"/>
      <c r="INM558" s="437"/>
      <c r="INO558" s="577"/>
      <c r="INQ558" s="437"/>
      <c r="INS558" s="577"/>
      <c r="INU558" s="437"/>
      <c r="INW558" s="577"/>
      <c r="INY558" s="437"/>
      <c r="IOA558" s="577"/>
      <c r="IOC558" s="437"/>
      <c r="IOE558" s="577"/>
      <c r="IOG558" s="437"/>
      <c r="IOI558" s="577"/>
      <c r="IOK558" s="437"/>
      <c r="IOM558" s="577"/>
      <c r="IOO558" s="437"/>
      <c r="IOQ558" s="577"/>
      <c r="IOS558" s="437"/>
      <c r="IOU558" s="577"/>
      <c r="IOW558" s="437"/>
      <c r="IOY558" s="577"/>
      <c r="IPA558" s="437"/>
      <c r="IPC558" s="577"/>
      <c r="IPE558" s="437"/>
      <c r="IPG558" s="577"/>
      <c r="IPI558" s="437"/>
      <c r="IPK558" s="577"/>
      <c r="IPM558" s="437"/>
      <c r="IPO558" s="577"/>
      <c r="IPQ558" s="437"/>
      <c r="IPS558" s="577"/>
      <c r="IPU558" s="437"/>
      <c r="IPW558" s="577"/>
      <c r="IPY558" s="437"/>
      <c r="IQA558" s="577"/>
      <c r="IQC558" s="437"/>
      <c r="IQE558" s="577"/>
      <c r="IQG558" s="437"/>
      <c r="IQI558" s="577"/>
      <c r="IQK558" s="437"/>
      <c r="IQM558" s="577"/>
      <c r="IQO558" s="437"/>
      <c r="IQQ558" s="577"/>
      <c r="IQS558" s="437"/>
      <c r="IQU558" s="577"/>
      <c r="IQW558" s="437"/>
      <c r="IQY558" s="577"/>
      <c r="IRA558" s="437"/>
      <c r="IRC558" s="577"/>
      <c r="IRE558" s="437"/>
      <c r="IRG558" s="577"/>
      <c r="IRI558" s="437"/>
      <c r="IRK558" s="577"/>
      <c r="IRM558" s="437"/>
      <c r="IRO558" s="577"/>
      <c r="IRQ558" s="437"/>
      <c r="IRS558" s="577"/>
      <c r="IRU558" s="437"/>
      <c r="IRW558" s="577"/>
      <c r="IRY558" s="437"/>
      <c r="ISA558" s="577"/>
      <c r="ISC558" s="437"/>
      <c r="ISE558" s="577"/>
      <c r="ISG558" s="437"/>
      <c r="ISI558" s="577"/>
      <c r="ISK558" s="437"/>
      <c r="ISM558" s="577"/>
      <c r="ISO558" s="437"/>
      <c r="ISQ558" s="577"/>
      <c r="ISS558" s="437"/>
      <c r="ISU558" s="577"/>
      <c r="ISW558" s="437"/>
      <c r="ISY558" s="577"/>
      <c r="ITA558" s="437"/>
      <c r="ITC558" s="577"/>
      <c r="ITE558" s="437"/>
      <c r="ITG558" s="577"/>
      <c r="ITI558" s="437"/>
      <c r="ITK558" s="577"/>
      <c r="ITM558" s="437"/>
      <c r="ITO558" s="577"/>
      <c r="ITQ558" s="437"/>
      <c r="ITS558" s="577"/>
      <c r="ITU558" s="437"/>
      <c r="ITW558" s="577"/>
      <c r="ITY558" s="437"/>
      <c r="IUA558" s="577"/>
      <c r="IUC558" s="437"/>
      <c r="IUE558" s="577"/>
      <c r="IUG558" s="437"/>
      <c r="IUI558" s="577"/>
      <c r="IUK558" s="437"/>
      <c r="IUM558" s="577"/>
      <c r="IUO558" s="437"/>
      <c r="IUQ558" s="577"/>
      <c r="IUS558" s="437"/>
      <c r="IUU558" s="577"/>
      <c r="IUW558" s="437"/>
      <c r="IUY558" s="577"/>
      <c r="IVA558" s="437"/>
      <c r="IVC558" s="577"/>
      <c r="IVE558" s="437"/>
      <c r="IVG558" s="577"/>
      <c r="IVI558" s="437"/>
      <c r="IVK558" s="577"/>
      <c r="IVM558" s="437"/>
      <c r="IVO558" s="577"/>
      <c r="IVQ558" s="437"/>
      <c r="IVS558" s="577"/>
      <c r="IVU558" s="437"/>
      <c r="IVW558" s="577"/>
      <c r="IVY558" s="437"/>
      <c r="IWA558" s="577"/>
      <c r="IWC558" s="437"/>
      <c r="IWE558" s="577"/>
      <c r="IWG558" s="437"/>
      <c r="IWI558" s="577"/>
      <c r="IWK558" s="437"/>
      <c r="IWM558" s="577"/>
      <c r="IWO558" s="437"/>
      <c r="IWQ558" s="577"/>
      <c r="IWS558" s="437"/>
      <c r="IWU558" s="577"/>
      <c r="IWW558" s="437"/>
      <c r="IWY558" s="577"/>
      <c r="IXA558" s="437"/>
      <c r="IXC558" s="577"/>
      <c r="IXE558" s="437"/>
      <c r="IXG558" s="577"/>
      <c r="IXI558" s="437"/>
      <c r="IXK558" s="577"/>
      <c r="IXM558" s="437"/>
      <c r="IXO558" s="577"/>
      <c r="IXQ558" s="437"/>
      <c r="IXS558" s="577"/>
      <c r="IXU558" s="437"/>
      <c r="IXW558" s="577"/>
      <c r="IXY558" s="437"/>
      <c r="IYA558" s="577"/>
      <c r="IYC558" s="437"/>
      <c r="IYE558" s="577"/>
      <c r="IYG558" s="437"/>
      <c r="IYI558" s="577"/>
      <c r="IYK558" s="437"/>
      <c r="IYM558" s="577"/>
      <c r="IYO558" s="437"/>
      <c r="IYQ558" s="577"/>
      <c r="IYS558" s="437"/>
      <c r="IYU558" s="577"/>
      <c r="IYW558" s="437"/>
      <c r="IYY558" s="577"/>
      <c r="IZA558" s="437"/>
      <c r="IZC558" s="577"/>
      <c r="IZE558" s="437"/>
      <c r="IZG558" s="577"/>
      <c r="IZI558" s="437"/>
      <c r="IZK558" s="577"/>
      <c r="IZM558" s="437"/>
      <c r="IZO558" s="577"/>
      <c r="IZQ558" s="437"/>
      <c r="IZS558" s="577"/>
      <c r="IZU558" s="437"/>
      <c r="IZW558" s="577"/>
      <c r="IZY558" s="437"/>
      <c r="JAA558" s="577"/>
      <c r="JAC558" s="437"/>
      <c r="JAE558" s="577"/>
      <c r="JAG558" s="437"/>
      <c r="JAI558" s="577"/>
      <c r="JAK558" s="437"/>
      <c r="JAM558" s="577"/>
      <c r="JAO558" s="437"/>
      <c r="JAQ558" s="577"/>
      <c r="JAS558" s="437"/>
      <c r="JAU558" s="577"/>
      <c r="JAW558" s="437"/>
      <c r="JAY558" s="577"/>
      <c r="JBA558" s="437"/>
      <c r="JBC558" s="577"/>
      <c r="JBE558" s="437"/>
      <c r="JBG558" s="577"/>
      <c r="JBI558" s="437"/>
      <c r="JBK558" s="577"/>
      <c r="JBM558" s="437"/>
      <c r="JBO558" s="577"/>
      <c r="JBQ558" s="437"/>
      <c r="JBS558" s="577"/>
      <c r="JBU558" s="437"/>
      <c r="JBW558" s="577"/>
      <c r="JBY558" s="437"/>
      <c r="JCA558" s="577"/>
      <c r="JCC558" s="437"/>
      <c r="JCE558" s="577"/>
      <c r="JCG558" s="437"/>
      <c r="JCI558" s="577"/>
      <c r="JCK558" s="437"/>
      <c r="JCM558" s="577"/>
      <c r="JCO558" s="437"/>
      <c r="JCQ558" s="577"/>
      <c r="JCS558" s="437"/>
      <c r="JCU558" s="577"/>
      <c r="JCW558" s="437"/>
      <c r="JCY558" s="577"/>
      <c r="JDA558" s="437"/>
      <c r="JDC558" s="577"/>
      <c r="JDE558" s="437"/>
      <c r="JDG558" s="577"/>
      <c r="JDI558" s="437"/>
      <c r="JDK558" s="577"/>
      <c r="JDM558" s="437"/>
      <c r="JDO558" s="577"/>
      <c r="JDQ558" s="437"/>
      <c r="JDS558" s="577"/>
      <c r="JDU558" s="437"/>
      <c r="JDW558" s="577"/>
      <c r="JDY558" s="437"/>
      <c r="JEA558" s="577"/>
      <c r="JEC558" s="437"/>
      <c r="JEE558" s="577"/>
      <c r="JEG558" s="437"/>
      <c r="JEI558" s="577"/>
      <c r="JEK558" s="437"/>
      <c r="JEM558" s="577"/>
      <c r="JEO558" s="437"/>
      <c r="JEQ558" s="577"/>
      <c r="JES558" s="437"/>
      <c r="JEU558" s="577"/>
      <c r="JEW558" s="437"/>
      <c r="JEY558" s="577"/>
      <c r="JFA558" s="437"/>
      <c r="JFC558" s="577"/>
      <c r="JFE558" s="437"/>
      <c r="JFG558" s="577"/>
      <c r="JFI558" s="437"/>
      <c r="JFK558" s="577"/>
      <c r="JFM558" s="437"/>
      <c r="JFO558" s="577"/>
      <c r="JFQ558" s="437"/>
      <c r="JFS558" s="577"/>
      <c r="JFU558" s="437"/>
      <c r="JFW558" s="577"/>
      <c r="JFY558" s="437"/>
      <c r="JGA558" s="577"/>
      <c r="JGC558" s="437"/>
      <c r="JGE558" s="577"/>
      <c r="JGG558" s="437"/>
      <c r="JGI558" s="577"/>
      <c r="JGK558" s="437"/>
      <c r="JGM558" s="577"/>
      <c r="JGO558" s="437"/>
      <c r="JGQ558" s="577"/>
      <c r="JGS558" s="437"/>
      <c r="JGU558" s="577"/>
      <c r="JGW558" s="437"/>
      <c r="JGY558" s="577"/>
      <c r="JHA558" s="437"/>
      <c r="JHC558" s="577"/>
      <c r="JHE558" s="437"/>
      <c r="JHG558" s="577"/>
      <c r="JHI558" s="437"/>
      <c r="JHK558" s="577"/>
      <c r="JHM558" s="437"/>
      <c r="JHO558" s="577"/>
      <c r="JHQ558" s="437"/>
      <c r="JHS558" s="577"/>
      <c r="JHU558" s="437"/>
      <c r="JHW558" s="577"/>
      <c r="JHY558" s="437"/>
      <c r="JIA558" s="577"/>
      <c r="JIC558" s="437"/>
      <c r="JIE558" s="577"/>
      <c r="JIG558" s="437"/>
      <c r="JII558" s="577"/>
      <c r="JIK558" s="437"/>
      <c r="JIM558" s="577"/>
      <c r="JIO558" s="437"/>
      <c r="JIQ558" s="577"/>
      <c r="JIS558" s="437"/>
      <c r="JIU558" s="577"/>
      <c r="JIW558" s="437"/>
      <c r="JIY558" s="577"/>
      <c r="JJA558" s="437"/>
      <c r="JJC558" s="577"/>
      <c r="JJE558" s="437"/>
      <c r="JJG558" s="577"/>
      <c r="JJI558" s="437"/>
      <c r="JJK558" s="577"/>
      <c r="JJM558" s="437"/>
      <c r="JJO558" s="577"/>
      <c r="JJQ558" s="437"/>
      <c r="JJS558" s="577"/>
      <c r="JJU558" s="437"/>
      <c r="JJW558" s="577"/>
      <c r="JJY558" s="437"/>
      <c r="JKA558" s="577"/>
      <c r="JKC558" s="437"/>
      <c r="JKE558" s="577"/>
      <c r="JKG558" s="437"/>
      <c r="JKI558" s="577"/>
      <c r="JKK558" s="437"/>
      <c r="JKM558" s="577"/>
      <c r="JKO558" s="437"/>
      <c r="JKQ558" s="577"/>
      <c r="JKS558" s="437"/>
      <c r="JKU558" s="577"/>
      <c r="JKW558" s="437"/>
      <c r="JKY558" s="577"/>
      <c r="JLA558" s="437"/>
      <c r="JLC558" s="577"/>
      <c r="JLE558" s="437"/>
      <c r="JLG558" s="577"/>
      <c r="JLI558" s="437"/>
      <c r="JLK558" s="577"/>
      <c r="JLM558" s="437"/>
      <c r="JLO558" s="577"/>
      <c r="JLQ558" s="437"/>
      <c r="JLS558" s="577"/>
      <c r="JLU558" s="437"/>
      <c r="JLW558" s="577"/>
      <c r="JLY558" s="437"/>
      <c r="JMA558" s="577"/>
      <c r="JMC558" s="437"/>
      <c r="JME558" s="577"/>
      <c r="JMG558" s="437"/>
      <c r="JMI558" s="577"/>
      <c r="JMK558" s="437"/>
      <c r="JMM558" s="577"/>
      <c r="JMO558" s="437"/>
      <c r="JMQ558" s="577"/>
      <c r="JMS558" s="437"/>
      <c r="JMU558" s="577"/>
      <c r="JMW558" s="437"/>
      <c r="JMY558" s="577"/>
      <c r="JNA558" s="437"/>
      <c r="JNC558" s="577"/>
      <c r="JNE558" s="437"/>
      <c r="JNG558" s="577"/>
      <c r="JNI558" s="437"/>
      <c r="JNK558" s="577"/>
      <c r="JNM558" s="437"/>
      <c r="JNO558" s="577"/>
      <c r="JNQ558" s="437"/>
      <c r="JNS558" s="577"/>
      <c r="JNU558" s="437"/>
      <c r="JNW558" s="577"/>
      <c r="JNY558" s="437"/>
      <c r="JOA558" s="577"/>
      <c r="JOC558" s="437"/>
      <c r="JOE558" s="577"/>
      <c r="JOG558" s="437"/>
      <c r="JOI558" s="577"/>
      <c r="JOK558" s="437"/>
      <c r="JOM558" s="577"/>
      <c r="JOO558" s="437"/>
      <c r="JOQ558" s="577"/>
      <c r="JOS558" s="437"/>
      <c r="JOU558" s="577"/>
      <c r="JOW558" s="437"/>
      <c r="JOY558" s="577"/>
      <c r="JPA558" s="437"/>
      <c r="JPC558" s="577"/>
      <c r="JPE558" s="437"/>
      <c r="JPG558" s="577"/>
      <c r="JPI558" s="437"/>
      <c r="JPK558" s="577"/>
      <c r="JPM558" s="437"/>
      <c r="JPO558" s="577"/>
      <c r="JPQ558" s="437"/>
      <c r="JPS558" s="577"/>
      <c r="JPU558" s="437"/>
      <c r="JPW558" s="577"/>
      <c r="JPY558" s="437"/>
      <c r="JQA558" s="577"/>
      <c r="JQC558" s="437"/>
      <c r="JQE558" s="577"/>
      <c r="JQG558" s="437"/>
      <c r="JQI558" s="577"/>
      <c r="JQK558" s="437"/>
      <c r="JQM558" s="577"/>
      <c r="JQO558" s="437"/>
      <c r="JQQ558" s="577"/>
      <c r="JQS558" s="437"/>
      <c r="JQU558" s="577"/>
      <c r="JQW558" s="437"/>
      <c r="JQY558" s="577"/>
      <c r="JRA558" s="437"/>
      <c r="JRC558" s="577"/>
      <c r="JRE558" s="437"/>
      <c r="JRG558" s="577"/>
      <c r="JRI558" s="437"/>
      <c r="JRK558" s="577"/>
      <c r="JRM558" s="437"/>
      <c r="JRO558" s="577"/>
      <c r="JRQ558" s="437"/>
      <c r="JRS558" s="577"/>
      <c r="JRU558" s="437"/>
      <c r="JRW558" s="577"/>
      <c r="JRY558" s="437"/>
      <c r="JSA558" s="577"/>
      <c r="JSC558" s="437"/>
      <c r="JSE558" s="577"/>
      <c r="JSG558" s="437"/>
      <c r="JSI558" s="577"/>
      <c r="JSK558" s="437"/>
      <c r="JSM558" s="577"/>
      <c r="JSO558" s="437"/>
      <c r="JSQ558" s="577"/>
      <c r="JSS558" s="437"/>
      <c r="JSU558" s="577"/>
      <c r="JSW558" s="437"/>
      <c r="JSY558" s="577"/>
      <c r="JTA558" s="437"/>
      <c r="JTC558" s="577"/>
      <c r="JTE558" s="437"/>
      <c r="JTG558" s="577"/>
      <c r="JTI558" s="437"/>
      <c r="JTK558" s="577"/>
      <c r="JTM558" s="437"/>
      <c r="JTO558" s="577"/>
      <c r="JTQ558" s="437"/>
      <c r="JTS558" s="577"/>
      <c r="JTU558" s="437"/>
      <c r="JTW558" s="577"/>
      <c r="JTY558" s="437"/>
      <c r="JUA558" s="577"/>
      <c r="JUC558" s="437"/>
      <c r="JUE558" s="577"/>
      <c r="JUG558" s="437"/>
      <c r="JUI558" s="577"/>
      <c r="JUK558" s="437"/>
      <c r="JUM558" s="577"/>
      <c r="JUO558" s="437"/>
      <c r="JUQ558" s="577"/>
      <c r="JUS558" s="437"/>
      <c r="JUU558" s="577"/>
      <c r="JUW558" s="437"/>
      <c r="JUY558" s="577"/>
      <c r="JVA558" s="437"/>
      <c r="JVC558" s="577"/>
      <c r="JVE558" s="437"/>
      <c r="JVG558" s="577"/>
      <c r="JVI558" s="437"/>
      <c r="JVK558" s="577"/>
      <c r="JVM558" s="437"/>
      <c r="JVO558" s="577"/>
      <c r="JVQ558" s="437"/>
      <c r="JVS558" s="577"/>
      <c r="JVU558" s="437"/>
      <c r="JVW558" s="577"/>
      <c r="JVY558" s="437"/>
      <c r="JWA558" s="577"/>
      <c r="JWC558" s="437"/>
      <c r="JWE558" s="577"/>
      <c r="JWG558" s="437"/>
      <c r="JWI558" s="577"/>
      <c r="JWK558" s="437"/>
      <c r="JWM558" s="577"/>
      <c r="JWO558" s="437"/>
      <c r="JWQ558" s="577"/>
      <c r="JWS558" s="437"/>
      <c r="JWU558" s="577"/>
      <c r="JWW558" s="437"/>
      <c r="JWY558" s="577"/>
      <c r="JXA558" s="437"/>
      <c r="JXC558" s="577"/>
      <c r="JXE558" s="437"/>
      <c r="JXG558" s="577"/>
      <c r="JXI558" s="437"/>
      <c r="JXK558" s="577"/>
      <c r="JXM558" s="437"/>
      <c r="JXO558" s="577"/>
      <c r="JXQ558" s="437"/>
      <c r="JXS558" s="577"/>
      <c r="JXU558" s="437"/>
      <c r="JXW558" s="577"/>
      <c r="JXY558" s="437"/>
      <c r="JYA558" s="577"/>
      <c r="JYC558" s="437"/>
      <c r="JYE558" s="577"/>
      <c r="JYG558" s="437"/>
      <c r="JYI558" s="577"/>
      <c r="JYK558" s="437"/>
      <c r="JYM558" s="577"/>
      <c r="JYO558" s="437"/>
      <c r="JYQ558" s="577"/>
      <c r="JYS558" s="437"/>
      <c r="JYU558" s="577"/>
      <c r="JYW558" s="437"/>
      <c r="JYY558" s="577"/>
      <c r="JZA558" s="437"/>
      <c r="JZC558" s="577"/>
      <c r="JZE558" s="437"/>
      <c r="JZG558" s="577"/>
      <c r="JZI558" s="437"/>
      <c r="JZK558" s="577"/>
      <c r="JZM558" s="437"/>
      <c r="JZO558" s="577"/>
      <c r="JZQ558" s="437"/>
      <c r="JZS558" s="577"/>
      <c r="JZU558" s="437"/>
      <c r="JZW558" s="577"/>
      <c r="JZY558" s="437"/>
      <c r="KAA558" s="577"/>
      <c r="KAC558" s="437"/>
      <c r="KAE558" s="577"/>
      <c r="KAG558" s="437"/>
      <c r="KAI558" s="577"/>
      <c r="KAK558" s="437"/>
      <c r="KAM558" s="577"/>
      <c r="KAO558" s="437"/>
      <c r="KAQ558" s="577"/>
      <c r="KAS558" s="437"/>
      <c r="KAU558" s="577"/>
      <c r="KAW558" s="437"/>
      <c r="KAY558" s="577"/>
      <c r="KBA558" s="437"/>
      <c r="KBC558" s="577"/>
      <c r="KBE558" s="437"/>
      <c r="KBG558" s="577"/>
      <c r="KBI558" s="437"/>
      <c r="KBK558" s="577"/>
      <c r="KBM558" s="437"/>
      <c r="KBO558" s="577"/>
      <c r="KBQ558" s="437"/>
      <c r="KBS558" s="577"/>
      <c r="KBU558" s="437"/>
      <c r="KBW558" s="577"/>
      <c r="KBY558" s="437"/>
      <c r="KCA558" s="577"/>
      <c r="KCC558" s="437"/>
      <c r="KCE558" s="577"/>
      <c r="KCG558" s="437"/>
      <c r="KCI558" s="577"/>
      <c r="KCK558" s="437"/>
      <c r="KCM558" s="577"/>
      <c r="KCO558" s="437"/>
      <c r="KCQ558" s="577"/>
      <c r="KCS558" s="437"/>
      <c r="KCU558" s="577"/>
      <c r="KCW558" s="437"/>
      <c r="KCY558" s="577"/>
      <c r="KDA558" s="437"/>
      <c r="KDC558" s="577"/>
      <c r="KDE558" s="437"/>
      <c r="KDG558" s="577"/>
      <c r="KDI558" s="437"/>
      <c r="KDK558" s="577"/>
      <c r="KDM558" s="437"/>
      <c r="KDO558" s="577"/>
      <c r="KDQ558" s="437"/>
      <c r="KDS558" s="577"/>
      <c r="KDU558" s="437"/>
      <c r="KDW558" s="577"/>
      <c r="KDY558" s="437"/>
      <c r="KEA558" s="577"/>
      <c r="KEC558" s="437"/>
      <c r="KEE558" s="577"/>
      <c r="KEG558" s="437"/>
      <c r="KEI558" s="577"/>
      <c r="KEK558" s="437"/>
      <c r="KEM558" s="577"/>
      <c r="KEO558" s="437"/>
      <c r="KEQ558" s="577"/>
      <c r="KES558" s="437"/>
      <c r="KEU558" s="577"/>
      <c r="KEW558" s="437"/>
      <c r="KEY558" s="577"/>
      <c r="KFA558" s="437"/>
      <c r="KFC558" s="577"/>
      <c r="KFE558" s="437"/>
      <c r="KFG558" s="577"/>
      <c r="KFI558" s="437"/>
      <c r="KFK558" s="577"/>
      <c r="KFM558" s="437"/>
      <c r="KFO558" s="577"/>
      <c r="KFQ558" s="437"/>
      <c r="KFS558" s="577"/>
      <c r="KFU558" s="437"/>
      <c r="KFW558" s="577"/>
      <c r="KFY558" s="437"/>
      <c r="KGA558" s="577"/>
      <c r="KGC558" s="437"/>
      <c r="KGE558" s="577"/>
      <c r="KGG558" s="437"/>
      <c r="KGI558" s="577"/>
      <c r="KGK558" s="437"/>
      <c r="KGM558" s="577"/>
      <c r="KGO558" s="437"/>
      <c r="KGQ558" s="577"/>
      <c r="KGS558" s="437"/>
      <c r="KGU558" s="577"/>
      <c r="KGW558" s="437"/>
      <c r="KGY558" s="577"/>
      <c r="KHA558" s="437"/>
      <c r="KHC558" s="577"/>
      <c r="KHE558" s="437"/>
      <c r="KHG558" s="577"/>
      <c r="KHI558" s="437"/>
      <c r="KHK558" s="577"/>
      <c r="KHM558" s="437"/>
      <c r="KHO558" s="577"/>
      <c r="KHQ558" s="437"/>
      <c r="KHS558" s="577"/>
      <c r="KHU558" s="437"/>
      <c r="KHW558" s="577"/>
      <c r="KHY558" s="437"/>
      <c r="KIA558" s="577"/>
      <c r="KIC558" s="437"/>
      <c r="KIE558" s="577"/>
      <c r="KIG558" s="437"/>
      <c r="KII558" s="577"/>
      <c r="KIK558" s="437"/>
      <c r="KIM558" s="577"/>
      <c r="KIO558" s="437"/>
      <c r="KIQ558" s="577"/>
      <c r="KIS558" s="437"/>
      <c r="KIU558" s="577"/>
      <c r="KIW558" s="437"/>
      <c r="KIY558" s="577"/>
      <c r="KJA558" s="437"/>
      <c r="KJC558" s="577"/>
      <c r="KJE558" s="437"/>
      <c r="KJG558" s="577"/>
      <c r="KJI558" s="437"/>
      <c r="KJK558" s="577"/>
      <c r="KJM558" s="437"/>
      <c r="KJO558" s="577"/>
      <c r="KJQ558" s="437"/>
      <c r="KJS558" s="577"/>
      <c r="KJU558" s="437"/>
      <c r="KJW558" s="577"/>
      <c r="KJY558" s="437"/>
      <c r="KKA558" s="577"/>
      <c r="KKC558" s="437"/>
      <c r="KKE558" s="577"/>
      <c r="KKG558" s="437"/>
      <c r="KKI558" s="577"/>
      <c r="KKK558" s="437"/>
      <c r="KKM558" s="577"/>
      <c r="KKO558" s="437"/>
      <c r="KKQ558" s="577"/>
      <c r="KKS558" s="437"/>
      <c r="KKU558" s="577"/>
      <c r="KKW558" s="437"/>
      <c r="KKY558" s="577"/>
      <c r="KLA558" s="437"/>
      <c r="KLC558" s="577"/>
      <c r="KLE558" s="437"/>
      <c r="KLG558" s="577"/>
      <c r="KLI558" s="437"/>
      <c r="KLK558" s="577"/>
      <c r="KLM558" s="437"/>
      <c r="KLO558" s="577"/>
      <c r="KLQ558" s="437"/>
      <c r="KLS558" s="577"/>
      <c r="KLU558" s="437"/>
      <c r="KLW558" s="577"/>
      <c r="KLY558" s="437"/>
      <c r="KMA558" s="577"/>
      <c r="KMC558" s="437"/>
      <c r="KME558" s="577"/>
      <c r="KMG558" s="437"/>
      <c r="KMI558" s="577"/>
      <c r="KMK558" s="437"/>
      <c r="KMM558" s="577"/>
      <c r="KMO558" s="437"/>
      <c r="KMQ558" s="577"/>
      <c r="KMS558" s="437"/>
      <c r="KMU558" s="577"/>
      <c r="KMW558" s="437"/>
      <c r="KMY558" s="577"/>
      <c r="KNA558" s="437"/>
      <c r="KNC558" s="577"/>
      <c r="KNE558" s="437"/>
      <c r="KNG558" s="577"/>
      <c r="KNI558" s="437"/>
      <c r="KNK558" s="577"/>
      <c r="KNM558" s="437"/>
      <c r="KNO558" s="577"/>
      <c r="KNQ558" s="437"/>
      <c r="KNS558" s="577"/>
      <c r="KNU558" s="437"/>
      <c r="KNW558" s="577"/>
      <c r="KNY558" s="437"/>
      <c r="KOA558" s="577"/>
      <c r="KOC558" s="437"/>
      <c r="KOE558" s="577"/>
      <c r="KOG558" s="437"/>
      <c r="KOI558" s="577"/>
      <c r="KOK558" s="437"/>
      <c r="KOM558" s="577"/>
      <c r="KOO558" s="437"/>
      <c r="KOQ558" s="577"/>
      <c r="KOS558" s="437"/>
      <c r="KOU558" s="577"/>
      <c r="KOW558" s="437"/>
      <c r="KOY558" s="577"/>
      <c r="KPA558" s="437"/>
      <c r="KPC558" s="577"/>
      <c r="KPE558" s="437"/>
      <c r="KPG558" s="577"/>
      <c r="KPI558" s="437"/>
      <c r="KPK558" s="577"/>
      <c r="KPM558" s="437"/>
      <c r="KPO558" s="577"/>
      <c r="KPQ558" s="437"/>
      <c r="KPS558" s="577"/>
      <c r="KPU558" s="437"/>
      <c r="KPW558" s="577"/>
      <c r="KPY558" s="437"/>
      <c r="KQA558" s="577"/>
      <c r="KQC558" s="437"/>
      <c r="KQE558" s="577"/>
      <c r="KQG558" s="437"/>
      <c r="KQI558" s="577"/>
      <c r="KQK558" s="437"/>
      <c r="KQM558" s="577"/>
      <c r="KQO558" s="437"/>
      <c r="KQQ558" s="577"/>
      <c r="KQS558" s="437"/>
      <c r="KQU558" s="577"/>
      <c r="KQW558" s="437"/>
      <c r="KQY558" s="577"/>
      <c r="KRA558" s="437"/>
      <c r="KRC558" s="577"/>
      <c r="KRE558" s="437"/>
      <c r="KRG558" s="577"/>
      <c r="KRI558" s="437"/>
      <c r="KRK558" s="577"/>
      <c r="KRM558" s="437"/>
      <c r="KRO558" s="577"/>
      <c r="KRQ558" s="437"/>
      <c r="KRS558" s="577"/>
      <c r="KRU558" s="437"/>
      <c r="KRW558" s="577"/>
      <c r="KRY558" s="437"/>
      <c r="KSA558" s="577"/>
      <c r="KSC558" s="437"/>
      <c r="KSE558" s="577"/>
      <c r="KSG558" s="437"/>
      <c r="KSI558" s="577"/>
      <c r="KSK558" s="437"/>
      <c r="KSM558" s="577"/>
      <c r="KSO558" s="437"/>
      <c r="KSQ558" s="577"/>
      <c r="KSS558" s="437"/>
      <c r="KSU558" s="577"/>
      <c r="KSW558" s="437"/>
      <c r="KSY558" s="577"/>
      <c r="KTA558" s="437"/>
      <c r="KTC558" s="577"/>
      <c r="KTE558" s="437"/>
      <c r="KTG558" s="577"/>
      <c r="KTI558" s="437"/>
      <c r="KTK558" s="577"/>
      <c r="KTM558" s="437"/>
      <c r="KTO558" s="577"/>
      <c r="KTQ558" s="437"/>
      <c r="KTS558" s="577"/>
      <c r="KTU558" s="437"/>
      <c r="KTW558" s="577"/>
      <c r="KTY558" s="437"/>
      <c r="KUA558" s="577"/>
      <c r="KUC558" s="437"/>
      <c r="KUE558" s="577"/>
      <c r="KUG558" s="437"/>
      <c r="KUI558" s="577"/>
      <c r="KUK558" s="437"/>
      <c r="KUM558" s="577"/>
      <c r="KUO558" s="437"/>
      <c r="KUQ558" s="577"/>
      <c r="KUS558" s="437"/>
      <c r="KUU558" s="577"/>
      <c r="KUW558" s="437"/>
      <c r="KUY558" s="577"/>
      <c r="KVA558" s="437"/>
      <c r="KVC558" s="577"/>
      <c r="KVE558" s="437"/>
      <c r="KVG558" s="577"/>
      <c r="KVI558" s="437"/>
      <c r="KVK558" s="577"/>
      <c r="KVM558" s="437"/>
      <c r="KVO558" s="577"/>
      <c r="KVQ558" s="437"/>
      <c r="KVS558" s="577"/>
      <c r="KVU558" s="437"/>
      <c r="KVW558" s="577"/>
      <c r="KVY558" s="437"/>
      <c r="KWA558" s="577"/>
      <c r="KWC558" s="437"/>
      <c r="KWE558" s="577"/>
      <c r="KWG558" s="437"/>
      <c r="KWI558" s="577"/>
      <c r="KWK558" s="437"/>
      <c r="KWM558" s="577"/>
      <c r="KWO558" s="437"/>
      <c r="KWQ558" s="577"/>
      <c r="KWS558" s="437"/>
      <c r="KWU558" s="577"/>
      <c r="KWW558" s="437"/>
      <c r="KWY558" s="577"/>
      <c r="KXA558" s="437"/>
      <c r="KXC558" s="577"/>
      <c r="KXE558" s="437"/>
      <c r="KXG558" s="577"/>
      <c r="KXI558" s="437"/>
      <c r="KXK558" s="577"/>
      <c r="KXM558" s="437"/>
      <c r="KXO558" s="577"/>
      <c r="KXQ558" s="437"/>
      <c r="KXS558" s="577"/>
      <c r="KXU558" s="437"/>
      <c r="KXW558" s="577"/>
      <c r="KXY558" s="437"/>
      <c r="KYA558" s="577"/>
      <c r="KYC558" s="437"/>
      <c r="KYE558" s="577"/>
      <c r="KYG558" s="437"/>
      <c r="KYI558" s="577"/>
      <c r="KYK558" s="437"/>
      <c r="KYM558" s="577"/>
      <c r="KYO558" s="437"/>
      <c r="KYQ558" s="577"/>
      <c r="KYS558" s="437"/>
      <c r="KYU558" s="577"/>
      <c r="KYW558" s="437"/>
      <c r="KYY558" s="577"/>
      <c r="KZA558" s="437"/>
      <c r="KZC558" s="577"/>
      <c r="KZE558" s="437"/>
      <c r="KZG558" s="577"/>
      <c r="KZI558" s="437"/>
      <c r="KZK558" s="577"/>
      <c r="KZM558" s="437"/>
      <c r="KZO558" s="577"/>
      <c r="KZQ558" s="437"/>
      <c r="KZS558" s="577"/>
      <c r="KZU558" s="437"/>
      <c r="KZW558" s="577"/>
      <c r="KZY558" s="437"/>
      <c r="LAA558" s="577"/>
      <c r="LAC558" s="437"/>
      <c r="LAE558" s="577"/>
      <c r="LAG558" s="437"/>
      <c r="LAI558" s="577"/>
      <c r="LAK558" s="437"/>
      <c r="LAM558" s="577"/>
      <c r="LAO558" s="437"/>
      <c r="LAQ558" s="577"/>
      <c r="LAS558" s="437"/>
      <c r="LAU558" s="577"/>
      <c r="LAW558" s="437"/>
      <c r="LAY558" s="577"/>
      <c r="LBA558" s="437"/>
      <c r="LBC558" s="577"/>
      <c r="LBE558" s="437"/>
      <c r="LBG558" s="577"/>
      <c r="LBI558" s="437"/>
      <c r="LBK558" s="577"/>
      <c r="LBM558" s="437"/>
      <c r="LBO558" s="577"/>
      <c r="LBQ558" s="437"/>
      <c r="LBS558" s="577"/>
      <c r="LBU558" s="437"/>
      <c r="LBW558" s="577"/>
      <c r="LBY558" s="437"/>
      <c r="LCA558" s="577"/>
      <c r="LCC558" s="437"/>
      <c r="LCE558" s="577"/>
      <c r="LCG558" s="437"/>
      <c r="LCI558" s="577"/>
      <c r="LCK558" s="437"/>
      <c r="LCM558" s="577"/>
      <c r="LCO558" s="437"/>
      <c r="LCQ558" s="577"/>
      <c r="LCS558" s="437"/>
      <c r="LCU558" s="577"/>
      <c r="LCW558" s="437"/>
      <c r="LCY558" s="577"/>
      <c r="LDA558" s="437"/>
      <c r="LDC558" s="577"/>
      <c r="LDE558" s="437"/>
      <c r="LDG558" s="577"/>
      <c r="LDI558" s="437"/>
      <c r="LDK558" s="577"/>
      <c r="LDM558" s="437"/>
      <c r="LDO558" s="577"/>
      <c r="LDQ558" s="437"/>
      <c r="LDS558" s="577"/>
      <c r="LDU558" s="437"/>
      <c r="LDW558" s="577"/>
      <c r="LDY558" s="437"/>
      <c r="LEA558" s="577"/>
      <c r="LEC558" s="437"/>
      <c r="LEE558" s="577"/>
      <c r="LEG558" s="437"/>
      <c r="LEI558" s="577"/>
      <c r="LEK558" s="437"/>
      <c r="LEM558" s="577"/>
      <c r="LEO558" s="437"/>
      <c r="LEQ558" s="577"/>
      <c r="LES558" s="437"/>
      <c r="LEU558" s="577"/>
      <c r="LEW558" s="437"/>
      <c r="LEY558" s="577"/>
      <c r="LFA558" s="437"/>
      <c r="LFC558" s="577"/>
      <c r="LFE558" s="437"/>
      <c r="LFG558" s="577"/>
      <c r="LFI558" s="437"/>
      <c r="LFK558" s="577"/>
      <c r="LFM558" s="437"/>
      <c r="LFO558" s="577"/>
      <c r="LFQ558" s="437"/>
      <c r="LFS558" s="577"/>
      <c r="LFU558" s="437"/>
      <c r="LFW558" s="577"/>
      <c r="LFY558" s="437"/>
      <c r="LGA558" s="577"/>
      <c r="LGC558" s="437"/>
      <c r="LGE558" s="577"/>
      <c r="LGG558" s="437"/>
      <c r="LGI558" s="577"/>
      <c r="LGK558" s="437"/>
      <c r="LGM558" s="577"/>
      <c r="LGO558" s="437"/>
      <c r="LGQ558" s="577"/>
      <c r="LGS558" s="437"/>
      <c r="LGU558" s="577"/>
      <c r="LGW558" s="437"/>
      <c r="LGY558" s="577"/>
      <c r="LHA558" s="437"/>
      <c r="LHC558" s="577"/>
      <c r="LHE558" s="437"/>
      <c r="LHG558" s="577"/>
      <c r="LHI558" s="437"/>
      <c r="LHK558" s="577"/>
      <c r="LHM558" s="437"/>
      <c r="LHO558" s="577"/>
      <c r="LHQ558" s="437"/>
      <c r="LHS558" s="577"/>
      <c r="LHU558" s="437"/>
      <c r="LHW558" s="577"/>
      <c r="LHY558" s="437"/>
      <c r="LIA558" s="577"/>
      <c r="LIC558" s="437"/>
      <c r="LIE558" s="577"/>
      <c r="LIG558" s="437"/>
      <c r="LII558" s="577"/>
      <c r="LIK558" s="437"/>
      <c r="LIM558" s="577"/>
      <c r="LIO558" s="437"/>
      <c r="LIQ558" s="577"/>
      <c r="LIS558" s="437"/>
      <c r="LIU558" s="577"/>
      <c r="LIW558" s="437"/>
      <c r="LIY558" s="577"/>
      <c r="LJA558" s="437"/>
      <c r="LJC558" s="577"/>
      <c r="LJE558" s="437"/>
      <c r="LJG558" s="577"/>
      <c r="LJI558" s="437"/>
      <c r="LJK558" s="577"/>
      <c r="LJM558" s="437"/>
      <c r="LJO558" s="577"/>
      <c r="LJQ558" s="437"/>
      <c r="LJS558" s="577"/>
      <c r="LJU558" s="437"/>
      <c r="LJW558" s="577"/>
      <c r="LJY558" s="437"/>
      <c r="LKA558" s="577"/>
      <c r="LKC558" s="437"/>
      <c r="LKE558" s="577"/>
      <c r="LKG558" s="437"/>
      <c r="LKI558" s="577"/>
      <c r="LKK558" s="437"/>
      <c r="LKM558" s="577"/>
      <c r="LKO558" s="437"/>
      <c r="LKQ558" s="577"/>
      <c r="LKS558" s="437"/>
      <c r="LKU558" s="577"/>
      <c r="LKW558" s="437"/>
      <c r="LKY558" s="577"/>
      <c r="LLA558" s="437"/>
      <c r="LLC558" s="577"/>
      <c r="LLE558" s="437"/>
      <c r="LLG558" s="577"/>
      <c r="LLI558" s="437"/>
      <c r="LLK558" s="577"/>
      <c r="LLM558" s="437"/>
      <c r="LLO558" s="577"/>
      <c r="LLQ558" s="437"/>
      <c r="LLS558" s="577"/>
      <c r="LLU558" s="437"/>
      <c r="LLW558" s="577"/>
      <c r="LLY558" s="437"/>
      <c r="LMA558" s="577"/>
      <c r="LMC558" s="437"/>
      <c r="LME558" s="577"/>
      <c r="LMG558" s="437"/>
      <c r="LMI558" s="577"/>
      <c r="LMK558" s="437"/>
      <c r="LMM558" s="577"/>
      <c r="LMO558" s="437"/>
      <c r="LMQ558" s="577"/>
      <c r="LMS558" s="437"/>
      <c r="LMU558" s="577"/>
      <c r="LMW558" s="437"/>
      <c r="LMY558" s="577"/>
      <c r="LNA558" s="437"/>
      <c r="LNC558" s="577"/>
      <c r="LNE558" s="437"/>
      <c r="LNG558" s="577"/>
      <c r="LNI558" s="437"/>
      <c r="LNK558" s="577"/>
      <c r="LNM558" s="437"/>
      <c r="LNO558" s="577"/>
      <c r="LNQ558" s="437"/>
      <c r="LNS558" s="577"/>
      <c r="LNU558" s="437"/>
      <c r="LNW558" s="577"/>
      <c r="LNY558" s="437"/>
      <c r="LOA558" s="577"/>
      <c r="LOC558" s="437"/>
      <c r="LOE558" s="577"/>
      <c r="LOG558" s="437"/>
      <c r="LOI558" s="577"/>
      <c r="LOK558" s="437"/>
      <c r="LOM558" s="577"/>
      <c r="LOO558" s="437"/>
      <c r="LOQ558" s="577"/>
      <c r="LOS558" s="437"/>
      <c r="LOU558" s="577"/>
      <c r="LOW558" s="437"/>
      <c r="LOY558" s="577"/>
      <c r="LPA558" s="437"/>
      <c r="LPC558" s="577"/>
      <c r="LPE558" s="437"/>
      <c r="LPG558" s="577"/>
      <c r="LPI558" s="437"/>
      <c r="LPK558" s="577"/>
      <c r="LPM558" s="437"/>
      <c r="LPO558" s="577"/>
      <c r="LPQ558" s="437"/>
      <c r="LPS558" s="577"/>
      <c r="LPU558" s="437"/>
      <c r="LPW558" s="577"/>
      <c r="LPY558" s="437"/>
      <c r="LQA558" s="577"/>
      <c r="LQC558" s="437"/>
      <c r="LQE558" s="577"/>
      <c r="LQG558" s="437"/>
      <c r="LQI558" s="577"/>
      <c r="LQK558" s="437"/>
      <c r="LQM558" s="577"/>
      <c r="LQO558" s="437"/>
      <c r="LQQ558" s="577"/>
      <c r="LQS558" s="437"/>
      <c r="LQU558" s="577"/>
      <c r="LQW558" s="437"/>
      <c r="LQY558" s="577"/>
      <c r="LRA558" s="437"/>
      <c r="LRC558" s="577"/>
      <c r="LRE558" s="437"/>
      <c r="LRG558" s="577"/>
      <c r="LRI558" s="437"/>
      <c r="LRK558" s="577"/>
      <c r="LRM558" s="437"/>
      <c r="LRO558" s="577"/>
      <c r="LRQ558" s="437"/>
      <c r="LRS558" s="577"/>
      <c r="LRU558" s="437"/>
      <c r="LRW558" s="577"/>
      <c r="LRY558" s="437"/>
      <c r="LSA558" s="577"/>
      <c r="LSC558" s="437"/>
      <c r="LSE558" s="577"/>
      <c r="LSG558" s="437"/>
      <c r="LSI558" s="577"/>
      <c r="LSK558" s="437"/>
      <c r="LSM558" s="577"/>
      <c r="LSO558" s="437"/>
      <c r="LSQ558" s="577"/>
      <c r="LSS558" s="437"/>
      <c r="LSU558" s="577"/>
      <c r="LSW558" s="437"/>
      <c r="LSY558" s="577"/>
      <c r="LTA558" s="437"/>
      <c r="LTC558" s="577"/>
      <c r="LTE558" s="437"/>
      <c r="LTG558" s="577"/>
      <c r="LTI558" s="437"/>
      <c r="LTK558" s="577"/>
      <c r="LTM558" s="437"/>
      <c r="LTO558" s="577"/>
      <c r="LTQ558" s="437"/>
      <c r="LTS558" s="577"/>
      <c r="LTU558" s="437"/>
      <c r="LTW558" s="577"/>
      <c r="LTY558" s="437"/>
      <c r="LUA558" s="577"/>
      <c r="LUC558" s="437"/>
      <c r="LUE558" s="577"/>
      <c r="LUG558" s="437"/>
      <c r="LUI558" s="577"/>
      <c r="LUK558" s="437"/>
      <c r="LUM558" s="577"/>
      <c r="LUO558" s="437"/>
      <c r="LUQ558" s="577"/>
      <c r="LUS558" s="437"/>
      <c r="LUU558" s="577"/>
      <c r="LUW558" s="437"/>
      <c r="LUY558" s="577"/>
      <c r="LVA558" s="437"/>
      <c r="LVC558" s="577"/>
      <c r="LVE558" s="437"/>
      <c r="LVG558" s="577"/>
      <c r="LVI558" s="437"/>
      <c r="LVK558" s="577"/>
      <c r="LVM558" s="437"/>
      <c r="LVO558" s="577"/>
      <c r="LVQ558" s="437"/>
      <c r="LVS558" s="577"/>
      <c r="LVU558" s="437"/>
      <c r="LVW558" s="577"/>
      <c r="LVY558" s="437"/>
      <c r="LWA558" s="577"/>
      <c r="LWC558" s="437"/>
      <c r="LWE558" s="577"/>
      <c r="LWG558" s="437"/>
      <c r="LWI558" s="577"/>
      <c r="LWK558" s="437"/>
      <c r="LWM558" s="577"/>
      <c r="LWO558" s="437"/>
      <c r="LWQ558" s="577"/>
      <c r="LWS558" s="437"/>
      <c r="LWU558" s="577"/>
      <c r="LWW558" s="437"/>
      <c r="LWY558" s="577"/>
      <c r="LXA558" s="437"/>
      <c r="LXC558" s="577"/>
      <c r="LXE558" s="437"/>
      <c r="LXG558" s="577"/>
      <c r="LXI558" s="437"/>
      <c r="LXK558" s="577"/>
      <c r="LXM558" s="437"/>
      <c r="LXO558" s="577"/>
      <c r="LXQ558" s="437"/>
      <c r="LXS558" s="577"/>
      <c r="LXU558" s="437"/>
      <c r="LXW558" s="577"/>
      <c r="LXY558" s="437"/>
      <c r="LYA558" s="577"/>
      <c r="LYC558" s="437"/>
      <c r="LYE558" s="577"/>
      <c r="LYG558" s="437"/>
      <c r="LYI558" s="577"/>
      <c r="LYK558" s="437"/>
      <c r="LYM558" s="577"/>
      <c r="LYO558" s="437"/>
      <c r="LYQ558" s="577"/>
      <c r="LYS558" s="437"/>
      <c r="LYU558" s="577"/>
      <c r="LYW558" s="437"/>
      <c r="LYY558" s="577"/>
      <c r="LZA558" s="437"/>
      <c r="LZC558" s="577"/>
      <c r="LZE558" s="437"/>
      <c r="LZG558" s="577"/>
      <c r="LZI558" s="437"/>
      <c r="LZK558" s="577"/>
      <c r="LZM558" s="437"/>
      <c r="LZO558" s="577"/>
      <c r="LZQ558" s="437"/>
      <c r="LZS558" s="577"/>
      <c r="LZU558" s="437"/>
      <c r="LZW558" s="577"/>
      <c r="LZY558" s="437"/>
      <c r="MAA558" s="577"/>
      <c r="MAC558" s="437"/>
      <c r="MAE558" s="577"/>
      <c r="MAG558" s="437"/>
      <c r="MAI558" s="577"/>
      <c r="MAK558" s="437"/>
      <c r="MAM558" s="577"/>
      <c r="MAO558" s="437"/>
      <c r="MAQ558" s="577"/>
      <c r="MAS558" s="437"/>
      <c r="MAU558" s="577"/>
      <c r="MAW558" s="437"/>
      <c r="MAY558" s="577"/>
      <c r="MBA558" s="437"/>
      <c r="MBC558" s="577"/>
      <c r="MBE558" s="437"/>
      <c r="MBG558" s="577"/>
      <c r="MBI558" s="437"/>
      <c r="MBK558" s="577"/>
      <c r="MBM558" s="437"/>
      <c r="MBO558" s="577"/>
      <c r="MBQ558" s="437"/>
      <c r="MBS558" s="577"/>
      <c r="MBU558" s="437"/>
      <c r="MBW558" s="577"/>
      <c r="MBY558" s="437"/>
      <c r="MCA558" s="577"/>
      <c r="MCC558" s="437"/>
      <c r="MCE558" s="577"/>
      <c r="MCG558" s="437"/>
      <c r="MCI558" s="577"/>
      <c r="MCK558" s="437"/>
      <c r="MCM558" s="577"/>
      <c r="MCO558" s="437"/>
      <c r="MCQ558" s="577"/>
      <c r="MCS558" s="437"/>
      <c r="MCU558" s="577"/>
      <c r="MCW558" s="437"/>
      <c r="MCY558" s="577"/>
      <c r="MDA558" s="437"/>
      <c r="MDC558" s="577"/>
      <c r="MDE558" s="437"/>
      <c r="MDG558" s="577"/>
      <c r="MDI558" s="437"/>
      <c r="MDK558" s="577"/>
      <c r="MDM558" s="437"/>
      <c r="MDO558" s="577"/>
      <c r="MDQ558" s="437"/>
      <c r="MDS558" s="577"/>
      <c r="MDU558" s="437"/>
      <c r="MDW558" s="577"/>
      <c r="MDY558" s="437"/>
      <c r="MEA558" s="577"/>
      <c r="MEC558" s="437"/>
      <c r="MEE558" s="577"/>
      <c r="MEG558" s="437"/>
      <c r="MEI558" s="577"/>
      <c r="MEK558" s="437"/>
      <c r="MEM558" s="577"/>
      <c r="MEO558" s="437"/>
      <c r="MEQ558" s="577"/>
      <c r="MES558" s="437"/>
      <c r="MEU558" s="577"/>
      <c r="MEW558" s="437"/>
      <c r="MEY558" s="577"/>
      <c r="MFA558" s="437"/>
      <c r="MFC558" s="577"/>
      <c r="MFE558" s="437"/>
      <c r="MFG558" s="577"/>
      <c r="MFI558" s="437"/>
      <c r="MFK558" s="577"/>
      <c r="MFM558" s="437"/>
      <c r="MFO558" s="577"/>
      <c r="MFQ558" s="437"/>
      <c r="MFS558" s="577"/>
      <c r="MFU558" s="437"/>
      <c r="MFW558" s="577"/>
      <c r="MFY558" s="437"/>
      <c r="MGA558" s="577"/>
      <c r="MGC558" s="437"/>
      <c r="MGE558" s="577"/>
      <c r="MGG558" s="437"/>
      <c r="MGI558" s="577"/>
      <c r="MGK558" s="437"/>
      <c r="MGM558" s="577"/>
      <c r="MGO558" s="437"/>
      <c r="MGQ558" s="577"/>
      <c r="MGS558" s="437"/>
      <c r="MGU558" s="577"/>
      <c r="MGW558" s="437"/>
      <c r="MGY558" s="577"/>
      <c r="MHA558" s="437"/>
      <c r="MHC558" s="577"/>
      <c r="MHE558" s="437"/>
      <c r="MHG558" s="577"/>
      <c r="MHI558" s="437"/>
      <c r="MHK558" s="577"/>
      <c r="MHM558" s="437"/>
      <c r="MHO558" s="577"/>
      <c r="MHQ558" s="437"/>
      <c r="MHS558" s="577"/>
      <c r="MHU558" s="437"/>
      <c r="MHW558" s="577"/>
      <c r="MHY558" s="437"/>
      <c r="MIA558" s="577"/>
      <c r="MIC558" s="437"/>
      <c r="MIE558" s="577"/>
      <c r="MIG558" s="437"/>
      <c r="MII558" s="577"/>
      <c r="MIK558" s="437"/>
      <c r="MIM558" s="577"/>
      <c r="MIO558" s="437"/>
      <c r="MIQ558" s="577"/>
      <c r="MIS558" s="437"/>
      <c r="MIU558" s="577"/>
      <c r="MIW558" s="437"/>
      <c r="MIY558" s="577"/>
      <c r="MJA558" s="437"/>
      <c r="MJC558" s="577"/>
      <c r="MJE558" s="437"/>
      <c r="MJG558" s="577"/>
      <c r="MJI558" s="437"/>
      <c r="MJK558" s="577"/>
      <c r="MJM558" s="437"/>
      <c r="MJO558" s="577"/>
      <c r="MJQ558" s="437"/>
      <c r="MJS558" s="577"/>
      <c r="MJU558" s="437"/>
      <c r="MJW558" s="577"/>
      <c r="MJY558" s="437"/>
      <c r="MKA558" s="577"/>
      <c r="MKC558" s="437"/>
      <c r="MKE558" s="577"/>
      <c r="MKG558" s="437"/>
      <c r="MKI558" s="577"/>
      <c r="MKK558" s="437"/>
      <c r="MKM558" s="577"/>
      <c r="MKO558" s="437"/>
      <c r="MKQ558" s="577"/>
      <c r="MKS558" s="437"/>
      <c r="MKU558" s="577"/>
      <c r="MKW558" s="437"/>
      <c r="MKY558" s="577"/>
      <c r="MLA558" s="437"/>
      <c r="MLC558" s="577"/>
      <c r="MLE558" s="437"/>
      <c r="MLG558" s="577"/>
      <c r="MLI558" s="437"/>
      <c r="MLK558" s="577"/>
      <c r="MLM558" s="437"/>
      <c r="MLO558" s="577"/>
      <c r="MLQ558" s="437"/>
      <c r="MLS558" s="577"/>
      <c r="MLU558" s="437"/>
      <c r="MLW558" s="577"/>
      <c r="MLY558" s="437"/>
      <c r="MMA558" s="577"/>
      <c r="MMC558" s="437"/>
      <c r="MME558" s="577"/>
      <c r="MMG558" s="437"/>
      <c r="MMI558" s="577"/>
      <c r="MMK558" s="437"/>
      <c r="MMM558" s="577"/>
      <c r="MMO558" s="437"/>
      <c r="MMQ558" s="577"/>
      <c r="MMS558" s="437"/>
      <c r="MMU558" s="577"/>
      <c r="MMW558" s="437"/>
      <c r="MMY558" s="577"/>
      <c r="MNA558" s="437"/>
      <c r="MNC558" s="577"/>
      <c r="MNE558" s="437"/>
      <c r="MNG558" s="577"/>
      <c r="MNI558" s="437"/>
      <c r="MNK558" s="577"/>
      <c r="MNM558" s="437"/>
      <c r="MNO558" s="577"/>
      <c r="MNQ558" s="437"/>
      <c r="MNS558" s="577"/>
      <c r="MNU558" s="437"/>
      <c r="MNW558" s="577"/>
      <c r="MNY558" s="437"/>
      <c r="MOA558" s="577"/>
      <c r="MOC558" s="437"/>
      <c r="MOE558" s="577"/>
      <c r="MOG558" s="437"/>
      <c r="MOI558" s="577"/>
      <c r="MOK558" s="437"/>
      <c r="MOM558" s="577"/>
      <c r="MOO558" s="437"/>
      <c r="MOQ558" s="577"/>
      <c r="MOS558" s="437"/>
      <c r="MOU558" s="577"/>
      <c r="MOW558" s="437"/>
      <c r="MOY558" s="577"/>
      <c r="MPA558" s="437"/>
      <c r="MPC558" s="577"/>
      <c r="MPE558" s="437"/>
      <c r="MPG558" s="577"/>
      <c r="MPI558" s="437"/>
      <c r="MPK558" s="577"/>
      <c r="MPM558" s="437"/>
      <c r="MPO558" s="577"/>
      <c r="MPQ558" s="437"/>
      <c r="MPS558" s="577"/>
      <c r="MPU558" s="437"/>
      <c r="MPW558" s="577"/>
      <c r="MPY558" s="437"/>
      <c r="MQA558" s="577"/>
      <c r="MQC558" s="437"/>
      <c r="MQE558" s="577"/>
      <c r="MQG558" s="437"/>
      <c r="MQI558" s="577"/>
      <c r="MQK558" s="437"/>
      <c r="MQM558" s="577"/>
      <c r="MQO558" s="437"/>
      <c r="MQQ558" s="577"/>
      <c r="MQS558" s="437"/>
      <c r="MQU558" s="577"/>
      <c r="MQW558" s="437"/>
      <c r="MQY558" s="577"/>
      <c r="MRA558" s="437"/>
      <c r="MRC558" s="577"/>
      <c r="MRE558" s="437"/>
      <c r="MRG558" s="577"/>
      <c r="MRI558" s="437"/>
      <c r="MRK558" s="577"/>
      <c r="MRM558" s="437"/>
      <c r="MRO558" s="577"/>
      <c r="MRQ558" s="437"/>
      <c r="MRS558" s="577"/>
      <c r="MRU558" s="437"/>
      <c r="MRW558" s="577"/>
      <c r="MRY558" s="437"/>
      <c r="MSA558" s="577"/>
      <c r="MSC558" s="437"/>
      <c r="MSE558" s="577"/>
      <c r="MSG558" s="437"/>
      <c r="MSI558" s="577"/>
      <c r="MSK558" s="437"/>
      <c r="MSM558" s="577"/>
      <c r="MSO558" s="437"/>
      <c r="MSQ558" s="577"/>
      <c r="MSS558" s="437"/>
      <c r="MSU558" s="577"/>
      <c r="MSW558" s="437"/>
      <c r="MSY558" s="577"/>
      <c r="MTA558" s="437"/>
      <c r="MTC558" s="577"/>
      <c r="MTE558" s="437"/>
      <c r="MTG558" s="577"/>
      <c r="MTI558" s="437"/>
      <c r="MTK558" s="577"/>
      <c r="MTM558" s="437"/>
      <c r="MTO558" s="577"/>
      <c r="MTQ558" s="437"/>
      <c r="MTS558" s="577"/>
      <c r="MTU558" s="437"/>
      <c r="MTW558" s="577"/>
      <c r="MTY558" s="437"/>
      <c r="MUA558" s="577"/>
      <c r="MUC558" s="437"/>
      <c r="MUE558" s="577"/>
      <c r="MUG558" s="437"/>
      <c r="MUI558" s="577"/>
      <c r="MUK558" s="437"/>
      <c r="MUM558" s="577"/>
      <c r="MUO558" s="437"/>
      <c r="MUQ558" s="577"/>
      <c r="MUS558" s="437"/>
      <c r="MUU558" s="577"/>
      <c r="MUW558" s="437"/>
      <c r="MUY558" s="577"/>
      <c r="MVA558" s="437"/>
      <c r="MVC558" s="577"/>
      <c r="MVE558" s="437"/>
      <c r="MVG558" s="577"/>
      <c r="MVI558" s="437"/>
      <c r="MVK558" s="577"/>
      <c r="MVM558" s="437"/>
      <c r="MVO558" s="577"/>
      <c r="MVQ558" s="437"/>
      <c r="MVS558" s="577"/>
      <c r="MVU558" s="437"/>
      <c r="MVW558" s="577"/>
      <c r="MVY558" s="437"/>
      <c r="MWA558" s="577"/>
      <c r="MWC558" s="437"/>
      <c r="MWE558" s="577"/>
      <c r="MWG558" s="437"/>
      <c r="MWI558" s="577"/>
      <c r="MWK558" s="437"/>
      <c r="MWM558" s="577"/>
      <c r="MWO558" s="437"/>
      <c r="MWQ558" s="577"/>
      <c r="MWS558" s="437"/>
      <c r="MWU558" s="577"/>
      <c r="MWW558" s="437"/>
      <c r="MWY558" s="577"/>
      <c r="MXA558" s="437"/>
      <c r="MXC558" s="577"/>
      <c r="MXE558" s="437"/>
      <c r="MXG558" s="577"/>
      <c r="MXI558" s="437"/>
      <c r="MXK558" s="577"/>
      <c r="MXM558" s="437"/>
      <c r="MXO558" s="577"/>
      <c r="MXQ558" s="437"/>
      <c r="MXS558" s="577"/>
      <c r="MXU558" s="437"/>
      <c r="MXW558" s="577"/>
      <c r="MXY558" s="437"/>
      <c r="MYA558" s="577"/>
      <c r="MYC558" s="437"/>
      <c r="MYE558" s="577"/>
      <c r="MYG558" s="437"/>
      <c r="MYI558" s="577"/>
      <c r="MYK558" s="437"/>
      <c r="MYM558" s="577"/>
      <c r="MYO558" s="437"/>
      <c r="MYQ558" s="577"/>
      <c r="MYS558" s="437"/>
      <c r="MYU558" s="577"/>
      <c r="MYW558" s="437"/>
      <c r="MYY558" s="577"/>
      <c r="MZA558" s="437"/>
      <c r="MZC558" s="577"/>
      <c r="MZE558" s="437"/>
      <c r="MZG558" s="577"/>
      <c r="MZI558" s="437"/>
      <c r="MZK558" s="577"/>
      <c r="MZM558" s="437"/>
      <c r="MZO558" s="577"/>
      <c r="MZQ558" s="437"/>
      <c r="MZS558" s="577"/>
      <c r="MZU558" s="437"/>
      <c r="MZW558" s="577"/>
      <c r="MZY558" s="437"/>
      <c r="NAA558" s="577"/>
      <c r="NAC558" s="437"/>
      <c r="NAE558" s="577"/>
      <c r="NAG558" s="437"/>
      <c r="NAI558" s="577"/>
      <c r="NAK558" s="437"/>
      <c r="NAM558" s="577"/>
      <c r="NAO558" s="437"/>
      <c r="NAQ558" s="577"/>
      <c r="NAS558" s="437"/>
      <c r="NAU558" s="577"/>
      <c r="NAW558" s="437"/>
      <c r="NAY558" s="577"/>
      <c r="NBA558" s="437"/>
      <c r="NBC558" s="577"/>
      <c r="NBE558" s="437"/>
      <c r="NBG558" s="577"/>
      <c r="NBI558" s="437"/>
      <c r="NBK558" s="577"/>
      <c r="NBM558" s="437"/>
      <c r="NBO558" s="577"/>
      <c r="NBQ558" s="437"/>
      <c r="NBS558" s="577"/>
      <c r="NBU558" s="437"/>
      <c r="NBW558" s="577"/>
      <c r="NBY558" s="437"/>
      <c r="NCA558" s="577"/>
      <c r="NCC558" s="437"/>
      <c r="NCE558" s="577"/>
      <c r="NCG558" s="437"/>
      <c r="NCI558" s="577"/>
      <c r="NCK558" s="437"/>
      <c r="NCM558" s="577"/>
      <c r="NCO558" s="437"/>
      <c r="NCQ558" s="577"/>
      <c r="NCS558" s="437"/>
      <c r="NCU558" s="577"/>
      <c r="NCW558" s="437"/>
      <c r="NCY558" s="577"/>
      <c r="NDA558" s="437"/>
      <c r="NDC558" s="577"/>
      <c r="NDE558" s="437"/>
      <c r="NDG558" s="577"/>
      <c r="NDI558" s="437"/>
      <c r="NDK558" s="577"/>
      <c r="NDM558" s="437"/>
      <c r="NDO558" s="577"/>
      <c r="NDQ558" s="437"/>
      <c r="NDS558" s="577"/>
      <c r="NDU558" s="437"/>
      <c r="NDW558" s="577"/>
      <c r="NDY558" s="437"/>
      <c r="NEA558" s="577"/>
      <c r="NEC558" s="437"/>
      <c r="NEE558" s="577"/>
      <c r="NEG558" s="437"/>
      <c r="NEI558" s="577"/>
      <c r="NEK558" s="437"/>
      <c r="NEM558" s="577"/>
      <c r="NEO558" s="437"/>
      <c r="NEQ558" s="577"/>
      <c r="NES558" s="437"/>
      <c r="NEU558" s="577"/>
      <c r="NEW558" s="437"/>
      <c r="NEY558" s="577"/>
      <c r="NFA558" s="437"/>
      <c r="NFC558" s="577"/>
      <c r="NFE558" s="437"/>
      <c r="NFG558" s="577"/>
      <c r="NFI558" s="437"/>
      <c r="NFK558" s="577"/>
      <c r="NFM558" s="437"/>
      <c r="NFO558" s="577"/>
      <c r="NFQ558" s="437"/>
      <c r="NFS558" s="577"/>
      <c r="NFU558" s="437"/>
      <c r="NFW558" s="577"/>
      <c r="NFY558" s="437"/>
      <c r="NGA558" s="577"/>
      <c r="NGC558" s="437"/>
      <c r="NGE558" s="577"/>
      <c r="NGG558" s="437"/>
      <c r="NGI558" s="577"/>
      <c r="NGK558" s="437"/>
      <c r="NGM558" s="577"/>
      <c r="NGO558" s="437"/>
      <c r="NGQ558" s="577"/>
      <c r="NGS558" s="437"/>
      <c r="NGU558" s="577"/>
      <c r="NGW558" s="437"/>
      <c r="NGY558" s="577"/>
      <c r="NHA558" s="437"/>
      <c r="NHC558" s="577"/>
      <c r="NHE558" s="437"/>
      <c r="NHG558" s="577"/>
      <c r="NHI558" s="437"/>
      <c r="NHK558" s="577"/>
      <c r="NHM558" s="437"/>
      <c r="NHO558" s="577"/>
      <c r="NHQ558" s="437"/>
      <c r="NHS558" s="577"/>
      <c r="NHU558" s="437"/>
      <c r="NHW558" s="577"/>
      <c r="NHY558" s="437"/>
      <c r="NIA558" s="577"/>
      <c r="NIC558" s="437"/>
      <c r="NIE558" s="577"/>
      <c r="NIG558" s="437"/>
      <c r="NII558" s="577"/>
      <c r="NIK558" s="437"/>
      <c r="NIM558" s="577"/>
      <c r="NIO558" s="437"/>
      <c r="NIQ558" s="577"/>
      <c r="NIS558" s="437"/>
      <c r="NIU558" s="577"/>
      <c r="NIW558" s="437"/>
      <c r="NIY558" s="577"/>
      <c r="NJA558" s="437"/>
      <c r="NJC558" s="577"/>
      <c r="NJE558" s="437"/>
      <c r="NJG558" s="577"/>
      <c r="NJI558" s="437"/>
      <c r="NJK558" s="577"/>
      <c r="NJM558" s="437"/>
      <c r="NJO558" s="577"/>
      <c r="NJQ558" s="437"/>
      <c r="NJS558" s="577"/>
      <c r="NJU558" s="437"/>
      <c r="NJW558" s="577"/>
      <c r="NJY558" s="437"/>
      <c r="NKA558" s="577"/>
      <c r="NKC558" s="437"/>
      <c r="NKE558" s="577"/>
      <c r="NKG558" s="437"/>
      <c r="NKI558" s="577"/>
      <c r="NKK558" s="437"/>
      <c r="NKM558" s="577"/>
      <c r="NKO558" s="437"/>
      <c r="NKQ558" s="577"/>
      <c r="NKS558" s="437"/>
      <c r="NKU558" s="577"/>
      <c r="NKW558" s="437"/>
      <c r="NKY558" s="577"/>
      <c r="NLA558" s="437"/>
      <c r="NLC558" s="577"/>
      <c r="NLE558" s="437"/>
      <c r="NLG558" s="577"/>
      <c r="NLI558" s="437"/>
      <c r="NLK558" s="577"/>
      <c r="NLM558" s="437"/>
      <c r="NLO558" s="577"/>
      <c r="NLQ558" s="437"/>
      <c r="NLS558" s="577"/>
      <c r="NLU558" s="437"/>
      <c r="NLW558" s="577"/>
      <c r="NLY558" s="437"/>
      <c r="NMA558" s="577"/>
      <c r="NMC558" s="437"/>
      <c r="NME558" s="577"/>
      <c r="NMG558" s="437"/>
      <c r="NMI558" s="577"/>
      <c r="NMK558" s="437"/>
      <c r="NMM558" s="577"/>
      <c r="NMO558" s="437"/>
      <c r="NMQ558" s="577"/>
      <c r="NMS558" s="437"/>
      <c r="NMU558" s="577"/>
      <c r="NMW558" s="437"/>
      <c r="NMY558" s="577"/>
      <c r="NNA558" s="437"/>
      <c r="NNC558" s="577"/>
      <c r="NNE558" s="437"/>
      <c r="NNG558" s="577"/>
      <c r="NNI558" s="437"/>
      <c r="NNK558" s="577"/>
      <c r="NNM558" s="437"/>
      <c r="NNO558" s="577"/>
      <c r="NNQ558" s="437"/>
      <c r="NNS558" s="577"/>
      <c r="NNU558" s="437"/>
      <c r="NNW558" s="577"/>
      <c r="NNY558" s="437"/>
      <c r="NOA558" s="577"/>
      <c r="NOC558" s="437"/>
      <c r="NOE558" s="577"/>
      <c r="NOG558" s="437"/>
      <c r="NOI558" s="577"/>
      <c r="NOK558" s="437"/>
      <c r="NOM558" s="577"/>
      <c r="NOO558" s="437"/>
      <c r="NOQ558" s="577"/>
      <c r="NOS558" s="437"/>
      <c r="NOU558" s="577"/>
      <c r="NOW558" s="437"/>
      <c r="NOY558" s="577"/>
      <c r="NPA558" s="437"/>
      <c r="NPC558" s="577"/>
      <c r="NPE558" s="437"/>
      <c r="NPG558" s="577"/>
      <c r="NPI558" s="437"/>
      <c r="NPK558" s="577"/>
      <c r="NPM558" s="437"/>
      <c r="NPO558" s="577"/>
      <c r="NPQ558" s="437"/>
      <c r="NPS558" s="577"/>
      <c r="NPU558" s="437"/>
      <c r="NPW558" s="577"/>
      <c r="NPY558" s="437"/>
      <c r="NQA558" s="577"/>
      <c r="NQC558" s="437"/>
      <c r="NQE558" s="577"/>
      <c r="NQG558" s="437"/>
      <c r="NQI558" s="577"/>
      <c r="NQK558" s="437"/>
      <c r="NQM558" s="577"/>
      <c r="NQO558" s="437"/>
      <c r="NQQ558" s="577"/>
      <c r="NQS558" s="437"/>
      <c r="NQU558" s="577"/>
      <c r="NQW558" s="437"/>
      <c r="NQY558" s="577"/>
      <c r="NRA558" s="437"/>
      <c r="NRC558" s="577"/>
      <c r="NRE558" s="437"/>
      <c r="NRG558" s="577"/>
      <c r="NRI558" s="437"/>
      <c r="NRK558" s="577"/>
      <c r="NRM558" s="437"/>
      <c r="NRO558" s="577"/>
      <c r="NRQ558" s="437"/>
      <c r="NRS558" s="577"/>
      <c r="NRU558" s="437"/>
      <c r="NRW558" s="577"/>
      <c r="NRY558" s="437"/>
      <c r="NSA558" s="577"/>
      <c r="NSC558" s="437"/>
      <c r="NSE558" s="577"/>
      <c r="NSG558" s="437"/>
      <c r="NSI558" s="577"/>
      <c r="NSK558" s="437"/>
      <c r="NSM558" s="577"/>
      <c r="NSO558" s="437"/>
      <c r="NSQ558" s="577"/>
      <c r="NSS558" s="437"/>
      <c r="NSU558" s="577"/>
      <c r="NSW558" s="437"/>
      <c r="NSY558" s="577"/>
      <c r="NTA558" s="437"/>
      <c r="NTC558" s="577"/>
      <c r="NTE558" s="437"/>
      <c r="NTG558" s="577"/>
      <c r="NTI558" s="437"/>
      <c r="NTK558" s="577"/>
      <c r="NTM558" s="437"/>
      <c r="NTO558" s="577"/>
      <c r="NTQ558" s="437"/>
      <c r="NTS558" s="577"/>
      <c r="NTU558" s="437"/>
      <c r="NTW558" s="577"/>
      <c r="NTY558" s="437"/>
      <c r="NUA558" s="577"/>
      <c r="NUC558" s="437"/>
      <c r="NUE558" s="577"/>
      <c r="NUG558" s="437"/>
      <c r="NUI558" s="577"/>
      <c r="NUK558" s="437"/>
      <c r="NUM558" s="577"/>
      <c r="NUO558" s="437"/>
      <c r="NUQ558" s="577"/>
      <c r="NUS558" s="437"/>
      <c r="NUU558" s="577"/>
      <c r="NUW558" s="437"/>
      <c r="NUY558" s="577"/>
      <c r="NVA558" s="437"/>
      <c r="NVC558" s="577"/>
      <c r="NVE558" s="437"/>
      <c r="NVG558" s="577"/>
      <c r="NVI558" s="437"/>
      <c r="NVK558" s="577"/>
      <c r="NVM558" s="437"/>
      <c r="NVO558" s="577"/>
      <c r="NVQ558" s="437"/>
      <c r="NVS558" s="577"/>
      <c r="NVU558" s="437"/>
      <c r="NVW558" s="577"/>
      <c r="NVY558" s="437"/>
      <c r="NWA558" s="577"/>
      <c r="NWC558" s="437"/>
      <c r="NWE558" s="577"/>
      <c r="NWG558" s="437"/>
      <c r="NWI558" s="577"/>
      <c r="NWK558" s="437"/>
      <c r="NWM558" s="577"/>
      <c r="NWO558" s="437"/>
      <c r="NWQ558" s="577"/>
      <c r="NWS558" s="437"/>
      <c r="NWU558" s="577"/>
      <c r="NWW558" s="437"/>
      <c r="NWY558" s="577"/>
      <c r="NXA558" s="437"/>
      <c r="NXC558" s="577"/>
      <c r="NXE558" s="437"/>
      <c r="NXG558" s="577"/>
      <c r="NXI558" s="437"/>
      <c r="NXK558" s="577"/>
      <c r="NXM558" s="437"/>
      <c r="NXO558" s="577"/>
      <c r="NXQ558" s="437"/>
      <c r="NXS558" s="577"/>
      <c r="NXU558" s="437"/>
      <c r="NXW558" s="577"/>
      <c r="NXY558" s="437"/>
      <c r="NYA558" s="577"/>
      <c r="NYC558" s="437"/>
      <c r="NYE558" s="577"/>
      <c r="NYG558" s="437"/>
      <c r="NYI558" s="577"/>
      <c r="NYK558" s="437"/>
      <c r="NYM558" s="577"/>
      <c r="NYO558" s="437"/>
      <c r="NYQ558" s="577"/>
      <c r="NYS558" s="437"/>
      <c r="NYU558" s="577"/>
      <c r="NYW558" s="437"/>
      <c r="NYY558" s="577"/>
      <c r="NZA558" s="437"/>
      <c r="NZC558" s="577"/>
      <c r="NZE558" s="437"/>
      <c r="NZG558" s="577"/>
      <c r="NZI558" s="437"/>
      <c r="NZK558" s="577"/>
      <c r="NZM558" s="437"/>
      <c r="NZO558" s="577"/>
      <c r="NZQ558" s="437"/>
      <c r="NZS558" s="577"/>
      <c r="NZU558" s="437"/>
      <c r="NZW558" s="577"/>
      <c r="NZY558" s="437"/>
      <c r="OAA558" s="577"/>
      <c r="OAC558" s="437"/>
      <c r="OAE558" s="577"/>
      <c r="OAG558" s="437"/>
      <c r="OAI558" s="577"/>
      <c r="OAK558" s="437"/>
      <c r="OAM558" s="577"/>
      <c r="OAO558" s="437"/>
      <c r="OAQ558" s="577"/>
      <c r="OAS558" s="437"/>
      <c r="OAU558" s="577"/>
      <c r="OAW558" s="437"/>
      <c r="OAY558" s="577"/>
      <c r="OBA558" s="437"/>
      <c r="OBC558" s="577"/>
      <c r="OBE558" s="437"/>
      <c r="OBG558" s="577"/>
      <c r="OBI558" s="437"/>
      <c r="OBK558" s="577"/>
      <c r="OBM558" s="437"/>
      <c r="OBO558" s="577"/>
      <c r="OBQ558" s="437"/>
      <c r="OBS558" s="577"/>
      <c r="OBU558" s="437"/>
      <c r="OBW558" s="577"/>
      <c r="OBY558" s="437"/>
      <c r="OCA558" s="577"/>
      <c r="OCC558" s="437"/>
      <c r="OCE558" s="577"/>
      <c r="OCG558" s="437"/>
      <c r="OCI558" s="577"/>
      <c r="OCK558" s="437"/>
      <c r="OCM558" s="577"/>
      <c r="OCO558" s="437"/>
      <c r="OCQ558" s="577"/>
      <c r="OCS558" s="437"/>
      <c r="OCU558" s="577"/>
      <c r="OCW558" s="437"/>
      <c r="OCY558" s="577"/>
      <c r="ODA558" s="437"/>
      <c r="ODC558" s="577"/>
      <c r="ODE558" s="437"/>
      <c r="ODG558" s="577"/>
      <c r="ODI558" s="437"/>
      <c r="ODK558" s="577"/>
      <c r="ODM558" s="437"/>
      <c r="ODO558" s="577"/>
      <c r="ODQ558" s="437"/>
      <c r="ODS558" s="577"/>
      <c r="ODU558" s="437"/>
      <c r="ODW558" s="577"/>
      <c r="ODY558" s="437"/>
      <c r="OEA558" s="577"/>
      <c r="OEC558" s="437"/>
      <c r="OEE558" s="577"/>
      <c r="OEG558" s="437"/>
      <c r="OEI558" s="577"/>
      <c r="OEK558" s="437"/>
      <c r="OEM558" s="577"/>
      <c r="OEO558" s="437"/>
      <c r="OEQ558" s="577"/>
      <c r="OES558" s="437"/>
      <c r="OEU558" s="577"/>
      <c r="OEW558" s="437"/>
      <c r="OEY558" s="577"/>
      <c r="OFA558" s="437"/>
      <c r="OFC558" s="577"/>
      <c r="OFE558" s="437"/>
      <c r="OFG558" s="577"/>
      <c r="OFI558" s="437"/>
      <c r="OFK558" s="577"/>
      <c r="OFM558" s="437"/>
      <c r="OFO558" s="577"/>
      <c r="OFQ558" s="437"/>
      <c r="OFS558" s="577"/>
      <c r="OFU558" s="437"/>
      <c r="OFW558" s="577"/>
      <c r="OFY558" s="437"/>
      <c r="OGA558" s="577"/>
      <c r="OGC558" s="437"/>
      <c r="OGE558" s="577"/>
      <c r="OGG558" s="437"/>
      <c r="OGI558" s="577"/>
      <c r="OGK558" s="437"/>
      <c r="OGM558" s="577"/>
      <c r="OGO558" s="437"/>
      <c r="OGQ558" s="577"/>
      <c r="OGS558" s="437"/>
      <c r="OGU558" s="577"/>
      <c r="OGW558" s="437"/>
      <c r="OGY558" s="577"/>
      <c r="OHA558" s="437"/>
      <c r="OHC558" s="577"/>
      <c r="OHE558" s="437"/>
      <c r="OHG558" s="577"/>
      <c r="OHI558" s="437"/>
      <c r="OHK558" s="577"/>
      <c r="OHM558" s="437"/>
      <c r="OHO558" s="577"/>
      <c r="OHQ558" s="437"/>
      <c r="OHS558" s="577"/>
      <c r="OHU558" s="437"/>
      <c r="OHW558" s="577"/>
      <c r="OHY558" s="437"/>
      <c r="OIA558" s="577"/>
      <c r="OIC558" s="437"/>
      <c r="OIE558" s="577"/>
      <c r="OIG558" s="437"/>
      <c r="OII558" s="577"/>
      <c r="OIK558" s="437"/>
      <c r="OIM558" s="577"/>
      <c r="OIO558" s="437"/>
      <c r="OIQ558" s="577"/>
      <c r="OIS558" s="437"/>
      <c r="OIU558" s="577"/>
      <c r="OIW558" s="437"/>
      <c r="OIY558" s="577"/>
      <c r="OJA558" s="437"/>
      <c r="OJC558" s="577"/>
      <c r="OJE558" s="437"/>
      <c r="OJG558" s="577"/>
      <c r="OJI558" s="437"/>
      <c r="OJK558" s="577"/>
      <c r="OJM558" s="437"/>
      <c r="OJO558" s="577"/>
      <c r="OJQ558" s="437"/>
      <c r="OJS558" s="577"/>
      <c r="OJU558" s="437"/>
      <c r="OJW558" s="577"/>
      <c r="OJY558" s="437"/>
      <c r="OKA558" s="577"/>
      <c r="OKC558" s="437"/>
      <c r="OKE558" s="577"/>
      <c r="OKG558" s="437"/>
      <c r="OKI558" s="577"/>
      <c r="OKK558" s="437"/>
      <c r="OKM558" s="577"/>
      <c r="OKO558" s="437"/>
      <c r="OKQ558" s="577"/>
      <c r="OKS558" s="437"/>
      <c r="OKU558" s="577"/>
      <c r="OKW558" s="437"/>
      <c r="OKY558" s="577"/>
      <c r="OLA558" s="437"/>
      <c r="OLC558" s="577"/>
      <c r="OLE558" s="437"/>
      <c r="OLG558" s="577"/>
      <c r="OLI558" s="437"/>
      <c r="OLK558" s="577"/>
      <c r="OLM558" s="437"/>
      <c r="OLO558" s="577"/>
      <c r="OLQ558" s="437"/>
      <c r="OLS558" s="577"/>
      <c r="OLU558" s="437"/>
      <c r="OLW558" s="577"/>
      <c r="OLY558" s="437"/>
      <c r="OMA558" s="577"/>
      <c r="OMC558" s="437"/>
      <c r="OME558" s="577"/>
      <c r="OMG558" s="437"/>
      <c r="OMI558" s="577"/>
      <c r="OMK558" s="437"/>
      <c r="OMM558" s="577"/>
      <c r="OMO558" s="437"/>
      <c r="OMQ558" s="577"/>
      <c r="OMS558" s="437"/>
      <c r="OMU558" s="577"/>
      <c r="OMW558" s="437"/>
      <c r="OMY558" s="577"/>
      <c r="ONA558" s="437"/>
      <c r="ONC558" s="577"/>
      <c r="ONE558" s="437"/>
      <c r="ONG558" s="577"/>
      <c r="ONI558" s="437"/>
      <c r="ONK558" s="577"/>
      <c r="ONM558" s="437"/>
      <c r="ONO558" s="577"/>
      <c r="ONQ558" s="437"/>
      <c r="ONS558" s="577"/>
      <c r="ONU558" s="437"/>
      <c r="ONW558" s="577"/>
      <c r="ONY558" s="437"/>
      <c r="OOA558" s="577"/>
      <c r="OOC558" s="437"/>
      <c r="OOE558" s="577"/>
      <c r="OOG558" s="437"/>
      <c r="OOI558" s="577"/>
      <c r="OOK558" s="437"/>
      <c r="OOM558" s="577"/>
      <c r="OOO558" s="437"/>
      <c r="OOQ558" s="577"/>
      <c r="OOS558" s="437"/>
      <c r="OOU558" s="577"/>
      <c r="OOW558" s="437"/>
      <c r="OOY558" s="577"/>
      <c r="OPA558" s="437"/>
      <c r="OPC558" s="577"/>
      <c r="OPE558" s="437"/>
      <c r="OPG558" s="577"/>
      <c r="OPI558" s="437"/>
      <c r="OPK558" s="577"/>
      <c r="OPM558" s="437"/>
      <c r="OPO558" s="577"/>
      <c r="OPQ558" s="437"/>
      <c r="OPS558" s="577"/>
      <c r="OPU558" s="437"/>
      <c r="OPW558" s="577"/>
      <c r="OPY558" s="437"/>
      <c r="OQA558" s="577"/>
      <c r="OQC558" s="437"/>
      <c r="OQE558" s="577"/>
      <c r="OQG558" s="437"/>
      <c r="OQI558" s="577"/>
      <c r="OQK558" s="437"/>
      <c r="OQM558" s="577"/>
      <c r="OQO558" s="437"/>
      <c r="OQQ558" s="577"/>
      <c r="OQS558" s="437"/>
      <c r="OQU558" s="577"/>
      <c r="OQW558" s="437"/>
      <c r="OQY558" s="577"/>
      <c r="ORA558" s="437"/>
      <c r="ORC558" s="577"/>
      <c r="ORE558" s="437"/>
      <c r="ORG558" s="577"/>
      <c r="ORI558" s="437"/>
      <c r="ORK558" s="577"/>
      <c r="ORM558" s="437"/>
      <c r="ORO558" s="577"/>
      <c r="ORQ558" s="437"/>
      <c r="ORS558" s="577"/>
      <c r="ORU558" s="437"/>
      <c r="ORW558" s="577"/>
      <c r="ORY558" s="437"/>
      <c r="OSA558" s="577"/>
      <c r="OSC558" s="437"/>
      <c r="OSE558" s="577"/>
      <c r="OSG558" s="437"/>
      <c r="OSI558" s="577"/>
      <c r="OSK558" s="437"/>
      <c r="OSM558" s="577"/>
      <c r="OSO558" s="437"/>
      <c r="OSQ558" s="577"/>
      <c r="OSS558" s="437"/>
      <c r="OSU558" s="577"/>
      <c r="OSW558" s="437"/>
      <c r="OSY558" s="577"/>
      <c r="OTA558" s="437"/>
      <c r="OTC558" s="577"/>
      <c r="OTE558" s="437"/>
      <c r="OTG558" s="577"/>
      <c r="OTI558" s="437"/>
      <c r="OTK558" s="577"/>
      <c r="OTM558" s="437"/>
      <c r="OTO558" s="577"/>
      <c r="OTQ558" s="437"/>
      <c r="OTS558" s="577"/>
      <c r="OTU558" s="437"/>
      <c r="OTW558" s="577"/>
      <c r="OTY558" s="437"/>
      <c r="OUA558" s="577"/>
      <c r="OUC558" s="437"/>
      <c r="OUE558" s="577"/>
      <c r="OUG558" s="437"/>
      <c r="OUI558" s="577"/>
      <c r="OUK558" s="437"/>
      <c r="OUM558" s="577"/>
      <c r="OUO558" s="437"/>
      <c r="OUQ558" s="577"/>
      <c r="OUS558" s="437"/>
      <c r="OUU558" s="577"/>
      <c r="OUW558" s="437"/>
      <c r="OUY558" s="577"/>
      <c r="OVA558" s="437"/>
      <c r="OVC558" s="577"/>
      <c r="OVE558" s="437"/>
      <c r="OVG558" s="577"/>
      <c r="OVI558" s="437"/>
      <c r="OVK558" s="577"/>
      <c r="OVM558" s="437"/>
      <c r="OVO558" s="577"/>
      <c r="OVQ558" s="437"/>
      <c r="OVS558" s="577"/>
      <c r="OVU558" s="437"/>
      <c r="OVW558" s="577"/>
      <c r="OVY558" s="437"/>
      <c r="OWA558" s="577"/>
      <c r="OWC558" s="437"/>
      <c r="OWE558" s="577"/>
      <c r="OWG558" s="437"/>
      <c r="OWI558" s="577"/>
      <c r="OWK558" s="437"/>
      <c r="OWM558" s="577"/>
      <c r="OWO558" s="437"/>
      <c r="OWQ558" s="577"/>
      <c r="OWS558" s="437"/>
      <c r="OWU558" s="577"/>
      <c r="OWW558" s="437"/>
      <c r="OWY558" s="577"/>
      <c r="OXA558" s="437"/>
      <c r="OXC558" s="577"/>
      <c r="OXE558" s="437"/>
      <c r="OXG558" s="577"/>
      <c r="OXI558" s="437"/>
      <c r="OXK558" s="577"/>
      <c r="OXM558" s="437"/>
      <c r="OXO558" s="577"/>
      <c r="OXQ558" s="437"/>
      <c r="OXS558" s="577"/>
      <c r="OXU558" s="437"/>
      <c r="OXW558" s="577"/>
      <c r="OXY558" s="437"/>
      <c r="OYA558" s="577"/>
      <c r="OYC558" s="437"/>
      <c r="OYE558" s="577"/>
      <c r="OYG558" s="437"/>
      <c r="OYI558" s="577"/>
      <c r="OYK558" s="437"/>
      <c r="OYM558" s="577"/>
      <c r="OYO558" s="437"/>
      <c r="OYQ558" s="577"/>
      <c r="OYS558" s="437"/>
      <c r="OYU558" s="577"/>
      <c r="OYW558" s="437"/>
      <c r="OYY558" s="577"/>
      <c r="OZA558" s="437"/>
      <c r="OZC558" s="577"/>
      <c r="OZE558" s="437"/>
      <c r="OZG558" s="577"/>
      <c r="OZI558" s="437"/>
      <c r="OZK558" s="577"/>
      <c r="OZM558" s="437"/>
      <c r="OZO558" s="577"/>
      <c r="OZQ558" s="437"/>
      <c r="OZS558" s="577"/>
      <c r="OZU558" s="437"/>
      <c r="OZW558" s="577"/>
      <c r="OZY558" s="437"/>
      <c r="PAA558" s="577"/>
      <c r="PAC558" s="437"/>
      <c r="PAE558" s="577"/>
      <c r="PAG558" s="437"/>
      <c r="PAI558" s="577"/>
      <c r="PAK558" s="437"/>
      <c r="PAM558" s="577"/>
      <c r="PAO558" s="437"/>
      <c r="PAQ558" s="577"/>
      <c r="PAS558" s="437"/>
      <c r="PAU558" s="577"/>
      <c r="PAW558" s="437"/>
      <c r="PAY558" s="577"/>
      <c r="PBA558" s="437"/>
      <c r="PBC558" s="577"/>
      <c r="PBE558" s="437"/>
      <c r="PBG558" s="577"/>
      <c r="PBI558" s="437"/>
      <c r="PBK558" s="577"/>
      <c r="PBM558" s="437"/>
      <c r="PBO558" s="577"/>
      <c r="PBQ558" s="437"/>
      <c r="PBS558" s="577"/>
      <c r="PBU558" s="437"/>
      <c r="PBW558" s="577"/>
      <c r="PBY558" s="437"/>
      <c r="PCA558" s="577"/>
      <c r="PCC558" s="437"/>
      <c r="PCE558" s="577"/>
      <c r="PCG558" s="437"/>
      <c r="PCI558" s="577"/>
      <c r="PCK558" s="437"/>
      <c r="PCM558" s="577"/>
      <c r="PCO558" s="437"/>
      <c r="PCQ558" s="577"/>
      <c r="PCS558" s="437"/>
      <c r="PCU558" s="577"/>
      <c r="PCW558" s="437"/>
      <c r="PCY558" s="577"/>
      <c r="PDA558" s="437"/>
      <c r="PDC558" s="577"/>
      <c r="PDE558" s="437"/>
      <c r="PDG558" s="577"/>
      <c r="PDI558" s="437"/>
      <c r="PDK558" s="577"/>
      <c r="PDM558" s="437"/>
      <c r="PDO558" s="577"/>
      <c r="PDQ558" s="437"/>
      <c r="PDS558" s="577"/>
      <c r="PDU558" s="437"/>
      <c r="PDW558" s="577"/>
      <c r="PDY558" s="437"/>
      <c r="PEA558" s="577"/>
      <c r="PEC558" s="437"/>
      <c r="PEE558" s="577"/>
      <c r="PEG558" s="437"/>
      <c r="PEI558" s="577"/>
      <c r="PEK558" s="437"/>
      <c r="PEM558" s="577"/>
      <c r="PEO558" s="437"/>
      <c r="PEQ558" s="577"/>
      <c r="PES558" s="437"/>
      <c r="PEU558" s="577"/>
      <c r="PEW558" s="437"/>
      <c r="PEY558" s="577"/>
      <c r="PFA558" s="437"/>
      <c r="PFC558" s="577"/>
      <c r="PFE558" s="437"/>
      <c r="PFG558" s="577"/>
      <c r="PFI558" s="437"/>
      <c r="PFK558" s="577"/>
      <c r="PFM558" s="437"/>
      <c r="PFO558" s="577"/>
      <c r="PFQ558" s="437"/>
      <c r="PFS558" s="577"/>
      <c r="PFU558" s="437"/>
      <c r="PFW558" s="577"/>
      <c r="PFY558" s="437"/>
      <c r="PGA558" s="577"/>
      <c r="PGC558" s="437"/>
      <c r="PGE558" s="577"/>
      <c r="PGG558" s="437"/>
      <c r="PGI558" s="577"/>
      <c r="PGK558" s="437"/>
      <c r="PGM558" s="577"/>
      <c r="PGO558" s="437"/>
      <c r="PGQ558" s="577"/>
      <c r="PGS558" s="437"/>
      <c r="PGU558" s="577"/>
      <c r="PGW558" s="437"/>
      <c r="PGY558" s="577"/>
      <c r="PHA558" s="437"/>
      <c r="PHC558" s="577"/>
      <c r="PHE558" s="437"/>
      <c r="PHG558" s="577"/>
      <c r="PHI558" s="437"/>
      <c r="PHK558" s="577"/>
      <c r="PHM558" s="437"/>
      <c r="PHO558" s="577"/>
      <c r="PHQ558" s="437"/>
      <c r="PHS558" s="577"/>
      <c r="PHU558" s="437"/>
      <c r="PHW558" s="577"/>
      <c r="PHY558" s="437"/>
      <c r="PIA558" s="577"/>
      <c r="PIC558" s="437"/>
      <c r="PIE558" s="577"/>
      <c r="PIG558" s="437"/>
      <c r="PII558" s="577"/>
      <c r="PIK558" s="437"/>
      <c r="PIM558" s="577"/>
      <c r="PIO558" s="437"/>
      <c r="PIQ558" s="577"/>
      <c r="PIS558" s="437"/>
      <c r="PIU558" s="577"/>
      <c r="PIW558" s="437"/>
      <c r="PIY558" s="577"/>
      <c r="PJA558" s="437"/>
      <c r="PJC558" s="577"/>
      <c r="PJE558" s="437"/>
      <c r="PJG558" s="577"/>
      <c r="PJI558" s="437"/>
      <c r="PJK558" s="577"/>
      <c r="PJM558" s="437"/>
      <c r="PJO558" s="577"/>
      <c r="PJQ558" s="437"/>
      <c r="PJS558" s="577"/>
      <c r="PJU558" s="437"/>
      <c r="PJW558" s="577"/>
      <c r="PJY558" s="437"/>
      <c r="PKA558" s="577"/>
      <c r="PKC558" s="437"/>
      <c r="PKE558" s="577"/>
      <c r="PKG558" s="437"/>
      <c r="PKI558" s="577"/>
      <c r="PKK558" s="437"/>
      <c r="PKM558" s="577"/>
      <c r="PKO558" s="437"/>
      <c r="PKQ558" s="577"/>
      <c r="PKS558" s="437"/>
      <c r="PKU558" s="577"/>
      <c r="PKW558" s="437"/>
      <c r="PKY558" s="577"/>
      <c r="PLA558" s="437"/>
      <c r="PLC558" s="577"/>
      <c r="PLE558" s="437"/>
      <c r="PLG558" s="577"/>
      <c r="PLI558" s="437"/>
      <c r="PLK558" s="577"/>
      <c r="PLM558" s="437"/>
      <c r="PLO558" s="577"/>
      <c r="PLQ558" s="437"/>
      <c r="PLS558" s="577"/>
      <c r="PLU558" s="437"/>
      <c r="PLW558" s="577"/>
      <c r="PLY558" s="437"/>
      <c r="PMA558" s="577"/>
      <c r="PMC558" s="437"/>
      <c r="PME558" s="577"/>
      <c r="PMG558" s="437"/>
      <c r="PMI558" s="577"/>
      <c r="PMK558" s="437"/>
      <c r="PMM558" s="577"/>
      <c r="PMO558" s="437"/>
      <c r="PMQ558" s="577"/>
      <c r="PMS558" s="437"/>
      <c r="PMU558" s="577"/>
      <c r="PMW558" s="437"/>
      <c r="PMY558" s="577"/>
      <c r="PNA558" s="437"/>
      <c r="PNC558" s="577"/>
      <c r="PNE558" s="437"/>
      <c r="PNG558" s="577"/>
      <c r="PNI558" s="437"/>
      <c r="PNK558" s="577"/>
      <c r="PNM558" s="437"/>
      <c r="PNO558" s="577"/>
      <c r="PNQ558" s="437"/>
      <c r="PNS558" s="577"/>
      <c r="PNU558" s="437"/>
      <c r="PNW558" s="577"/>
      <c r="PNY558" s="437"/>
      <c r="POA558" s="577"/>
      <c r="POC558" s="437"/>
      <c r="POE558" s="577"/>
      <c r="POG558" s="437"/>
      <c r="POI558" s="577"/>
      <c r="POK558" s="437"/>
      <c r="POM558" s="577"/>
      <c r="POO558" s="437"/>
      <c r="POQ558" s="577"/>
      <c r="POS558" s="437"/>
      <c r="POU558" s="577"/>
      <c r="POW558" s="437"/>
      <c r="POY558" s="577"/>
      <c r="PPA558" s="437"/>
      <c r="PPC558" s="577"/>
      <c r="PPE558" s="437"/>
      <c r="PPG558" s="577"/>
      <c r="PPI558" s="437"/>
      <c r="PPK558" s="577"/>
      <c r="PPM558" s="437"/>
      <c r="PPO558" s="577"/>
      <c r="PPQ558" s="437"/>
      <c r="PPS558" s="577"/>
      <c r="PPU558" s="437"/>
      <c r="PPW558" s="577"/>
      <c r="PPY558" s="437"/>
      <c r="PQA558" s="577"/>
      <c r="PQC558" s="437"/>
      <c r="PQE558" s="577"/>
      <c r="PQG558" s="437"/>
      <c r="PQI558" s="577"/>
      <c r="PQK558" s="437"/>
      <c r="PQM558" s="577"/>
      <c r="PQO558" s="437"/>
      <c r="PQQ558" s="577"/>
      <c r="PQS558" s="437"/>
      <c r="PQU558" s="577"/>
      <c r="PQW558" s="437"/>
      <c r="PQY558" s="577"/>
      <c r="PRA558" s="437"/>
      <c r="PRC558" s="577"/>
      <c r="PRE558" s="437"/>
      <c r="PRG558" s="577"/>
      <c r="PRI558" s="437"/>
      <c r="PRK558" s="577"/>
      <c r="PRM558" s="437"/>
      <c r="PRO558" s="577"/>
      <c r="PRQ558" s="437"/>
      <c r="PRS558" s="577"/>
      <c r="PRU558" s="437"/>
      <c r="PRW558" s="577"/>
      <c r="PRY558" s="437"/>
      <c r="PSA558" s="577"/>
      <c r="PSC558" s="437"/>
      <c r="PSE558" s="577"/>
      <c r="PSG558" s="437"/>
      <c r="PSI558" s="577"/>
      <c r="PSK558" s="437"/>
      <c r="PSM558" s="577"/>
      <c r="PSO558" s="437"/>
      <c r="PSQ558" s="577"/>
      <c r="PSS558" s="437"/>
      <c r="PSU558" s="577"/>
      <c r="PSW558" s="437"/>
      <c r="PSY558" s="577"/>
      <c r="PTA558" s="437"/>
      <c r="PTC558" s="577"/>
      <c r="PTE558" s="437"/>
      <c r="PTG558" s="577"/>
      <c r="PTI558" s="437"/>
      <c r="PTK558" s="577"/>
      <c r="PTM558" s="437"/>
      <c r="PTO558" s="577"/>
      <c r="PTQ558" s="437"/>
      <c r="PTS558" s="577"/>
      <c r="PTU558" s="437"/>
      <c r="PTW558" s="577"/>
      <c r="PTY558" s="437"/>
      <c r="PUA558" s="577"/>
      <c r="PUC558" s="437"/>
      <c r="PUE558" s="577"/>
      <c r="PUG558" s="437"/>
      <c r="PUI558" s="577"/>
      <c r="PUK558" s="437"/>
      <c r="PUM558" s="577"/>
      <c r="PUO558" s="437"/>
      <c r="PUQ558" s="577"/>
      <c r="PUS558" s="437"/>
      <c r="PUU558" s="577"/>
      <c r="PUW558" s="437"/>
      <c r="PUY558" s="577"/>
      <c r="PVA558" s="437"/>
      <c r="PVC558" s="577"/>
      <c r="PVE558" s="437"/>
      <c r="PVG558" s="577"/>
      <c r="PVI558" s="437"/>
      <c r="PVK558" s="577"/>
      <c r="PVM558" s="437"/>
      <c r="PVO558" s="577"/>
      <c r="PVQ558" s="437"/>
      <c r="PVS558" s="577"/>
      <c r="PVU558" s="437"/>
      <c r="PVW558" s="577"/>
      <c r="PVY558" s="437"/>
      <c r="PWA558" s="577"/>
      <c r="PWC558" s="437"/>
      <c r="PWE558" s="577"/>
      <c r="PWG558" s="437"/>
      <c r="PWI558" s="577"/>
      <c r="PWK558" s="437"/>
      <c r="PWM558" s="577"/>
      <c r="PWO558" s="437"/>
      <c r="PWQ558" s="577"/>
      <c r="PWS558" s="437"/>
      <c r="PWU558" s="577"/>
      <c r="PWW558" s="437"/>
      <c r="PWY558" s="577"/>
      <c r="PXA558" s="437"/>
      <c r="PXC558" s="577"/>
      <c r="PXE558" s="437"/>
      <c r="PXG558" s="577"/>
      <c r="PXI558" s="437"/>
      <c r="PXK558" s="577"/>
      <c r="PXM558" s="437"/>
      <c r="PXO558" s="577"/>
      <c r="PXQ558" s="437"/>
      <c r="PXS558" s="577"/>
      <c r="PXU558" s="437"/>
      <c r="PXW558" s="577"/>
      <c r="PXY558" s="437"/>
      <c r="PYA558" s="577"/>
      <c r="PYC558" s="437"/>
      <c r="PYE558" s="577"/>
      <c r="PYG558" s="437"/>
      <c r="PYI558" s="577"/>
      <c r="PYK558" s="437"/>
      <c r="PYM558" s="577"/>
      <c r="PYO558" s="437"/>
      <c r="PYQ558" s="577"/>
      <c r="PYS558" s="437"/>
      <c r="PYU558" s="577"/>
      <c r="PYW558" s="437"/>
      <c r="PYY558" s="577"/>
      <c r="PZA558" s="437"/>
      <c r="PZC558" s="577"/>
      <c r="PZE558" s="437"/>
      <c r="PZG558" s="577"/>
      <c r="PZI558" s="437"/>
      <c r="PZK558" s="577"/>
      <c r="PZM558" s="437"/>
      <c r="PZO558" s="577"/>
      <c r="PZQ558" s="437"/>
      <c r="PZS558" s="577"/>
      <c r="PZU558" s="437"/>
      <c r="PZW558" s="577"/>
      <c r="PZY558" s="437"/>
      <c r="QAA558" s="577"/>
      <c r="QAC558" s="437"/>
      <c r="QAE558" s="577"/>
      <c r="QAG558" s="437"/>
      <c r="QAI558" s="577"/>
      <c r="QAK558" s="437"/>
      <c r="QAM558" s="577"/>
      <c r="QAO558" s="437"/>
      <c r="QAQ558" s="577"/>
      <c r="QAS558" s="437"/>
      <c r="QAU558" s="577"/>
      <c r="QAW558" s="437"/>
      <c r="QAY558" s="577"/>
      <c r="QBA558" s="437"/>
      <c r="QBC558" s="577"/>
      <c r="QBE558" s="437"/>
      <c r="QBG558" s="577"/>
      <c r="QBI558" s="437"/>
      <c r="QBK558" s="577"/>
      <c r="QBM558" s="437"/>
      <c r="QBO558" s="577"/>
      <c r="QBQ558" s="437"/>
      <c r="QBS558" s="577"/>
      <c r="QBU558" s="437"/>
      <c r="QBW558" s="577"/>
      <c r="QBY558" s="437"/>
      <c r="QCA558" s="577"/>
      <c r="QCC558" s="437"/>
      <c r="QCE558" s="577"/>
      <c r="QCG558" s="437"/>
      <c r="QCI558" s="577"/>
      <c r="QCK558" s="437"/>
      <c r="QCM558" s="577"/>
      <c r="QCO558" s="437"/>
      <c r="QCQ558" s="577"/>
      <c r="QCS558" s="437"/>
      <c r="QCU558" s="577"/>
      <c r="QCW558" s="437"/>
      <c r="QCY558" s="577"/>
      <c r="QDA558" s="437"/>
      <c r="QDC558" s="577"/>
      <c r="QDE558" s="437"/>
      <c r="QDG558" s="577"/>
      <c r="QDI558" s="437"/>
      <c r="QDK558" s="577"/>
      <c r="QDM558" s="437"/>
      <c r="QDO558" s="577"/>
      <c r="QDQ558" s="437"/>
      <c r="QDS558" s="577"/>
      <c r="QDU558" s="437"/>
      <c r="QDW558" s="577"/>
      <c r="QDY558" s="437"/>
      <c r="QEA558" s="577"/>
      <c r="QEC558" s="437"/>
      <c r="QEE558" s="577"/>
      <c r="QEG558" s="437"/>
      <c r="QEI558" s="577"/>
      <c r="QEK558" s="437"/>
      <c r="QEM558" s="577"/>
      <c r="QEO558" s="437"/>
      <c r="QEQ558" s="577"/>
      <c r="QES558" s="437"/>
      <c r="QEU558" s="577"/>
      <c r="QEW558" s="437"/>
      <c r="QEY558" s="577"/>
      <c r="QFA558" s="437"/>
      <c r="QFC558" s="577"/>
      <c r="QFE558" s="437"/>
      <c r="QFG558" s="577"/>
      <c r="QFI558" s="437"/>
      <c r="QFK558" s="577"/>
      <c r="QFM558" s="437"/>
      <c r="QFO558" s="577"/>
      <c r="QFQ558" s="437"/>
      <c r="QFS558" s="577"/>
      <c r="QFU558" s="437"/>
      <c r="QFW558" s="577"/>
      <c r="QFY558" s="437"/>
      <c r="QGA558" s="577"/>
      <c r="QGC558" s="437"/>
      <c r="QGE558" s="577"/>
      <c r="QGG558" s="437"/>
      <c r="QGI558" s="577"/>
      <c r="QGK558" s="437"/>
      <c r="QGM558" s="577"/>
      <c r="QGO558" s="437"/>
      <c r="QGQ558" s="577"/>
      <c r="QGS558" s="437"/>
      <c r="QGU558" s="577"/>
      <c r="QGW558" s="437"/>
      <c r="QGY558" s="577"/>
      <c r="QHA558" s="437"/>
      <c r="QHC558" s="577"/>
      <c r="QHE558" s="437"/>
      <c r="QHG558" s="577"/>
      <c r="QHI558" s="437"/>
      <c r="QHK558" s="577"/>
      <c r="QHM558" s="437"/>
      <c r="QHO558" s="577"/>
      <c r="QHQ558" s="437"/>
      <c r="QHS558" s="577"/>
      <c r="QHU558" s="437"/>
      <c r="QHW558" s="577"/>
      <c r="QHY558" s="437"/>
      <c r="QIA558" s="577"/>
      <c r="QIC558" s="437"/>
      <c r="QIE558" s="577"/>
      <c r="QIG558" s="437"/>
      <c r="QII558" s="577"/>
      <c r="QIK558" s="437"/>
      <c r="QIM558" s="577"/>
      <c r="QIO558" s="437"/>
      <c r="QIQ558" s="577"/>
      <c r="QIS558" s="437"/>
      <c r="QIU558" s="577"/>
      <c r="QIW558" s="437"/>
      <c r="QIY558" s="577"/>
      <c r="QJA558" s="437"/>
      <c r="QJC558" s="577"/>
      <c r="QJE558" s="437"/>
      <c r="QJG558" s="577"/>
      <c r="QJI558" s="437"/>
      <c r="QJK558" s="577"/>
      <c r="QJM558" s="437"/>
      <c r="QJO558" s="577"/>
      <c r="QJQ558" s="437"/>
      <c r="QJS558" s="577"/>
      <c r="QJU558" s="437"/>
      <c r="QJW558" s="577"/>
      <c r="QJY558" s="437"/>
      <c r="QKA558" s="577"/>
      <c r="QKC558" s="437"/>
      <c r="QKE558" s="577"/>
      <c r="QKG558" s="437"/>
      <c r="QKI558" s="577"/>
      <c r="QKK558" s="437"/>
      <c r="QKM558" s="577"/>
      <c r="QKO558" s="437"/>
      <c r="QKQ558" s="577"/>
      <c r="QKS558" s="437"/>
      <c r="QKU558" s="577"/>
      <c r="QKW558" s="437"/>
      <c r="QKY558" s="577"/>
      <c r="QLA558" s="437"/>
      <c r="QLC558" s="577"/>
      <c r="QLE558" s="437"/>
      <c r="QLG558" s="577"/>
      <c r="QLI558" s="437"/>
      <c r="QLK558" s="577"/>
      <c r="QLM558" s="437"/>
      <c r="QLO558" s="577"/>
      <c r="QLQ558" s="437"/>
      <c r="QLS558" s="577"/>
      <c r="QLU558" s="437"/>
      <c r="QLW558" s="577"/>
      <c r="QLY558" s="437"/>
      <c r="QMA558" s="577"/>
      <c r="QMC558" s="437"/>
      <c r="QME558" s="577"/>
      <c r="QMG558" s="437"/>
      <c r="QMI558" s="577"/>
      <c r="QMK558" s="437"/>
      <c r="QMM558" s="577"/>
      <c r="QMO558" s="437"/>
      <c r="QMQ558" s="577"/>
      <c r="QMS558" s="437"/>
      <c r="QMU558" s="577"/>
      <c r="QMW558" s="437"/>
      <c r="QMY558" s="577"/>
      <c r="QNA558" s="437"/>
      <c r="QNC558" s="577"/>
      <c r="QNE558" s="437"/>
      <c r="QNG558" s="577"/>
      <c r="QNI558" s="437"/>
      <c r="QNK558" s="577"/>
      <c r="QNM558" s="437"/>
      <c r="QNO558" s="577"/>
      <c r="QNQ558" s="437"/>
      <c r="QNS558" s="577"/>
      <c r="QNU558" s="437"/>
      <c r="QNW558" s="577"/>
      <c r="QNY558" s="437"/>
      <c r="QOA558" s="577"/>
      <c r="QOC558" s="437"/>
      <c r="QOE558" s="577"/>
      <c r="QOG558" s="437"/>
      <c r="QOI558" s="577"/>
      <c r="QOK558" s="437"/>
      <c r="QOM558" s="577"/>
      <c r="QOO558" s="437"/>
      <c r="QOQ558" s="577"/>
      <c r="QOS558" s="437"/>
      <c r="QOU558" s="577"/>
      <c r="QOW558" s="437"/>
      <c r="QOY558" s="577"/>
      <c r="QPA558" s="437"/>
      <c r="QPC558" s="577"/>
      <c r="QPE558" s="437"/>
      <c r="QPG558" s="577"/>
      <c r="QPI558" s="437"/>
      <c r="QPK558" s="577"/>
      <c r="QPM558" s="437"/>
      <c r="QPO558" s="577"/>
      <c r="QPQ558" s="437"/>
      <c r="QPS558" s="577"/>
      <c r="QPU558" s="437"/>
      <c r="QPW558" s="577"/>
      <c r="QPY558" s="437"/>
      <c r="QQA558" s="577"/>
      <c r="QQC558" s="437"/>
      <c r="QQE558" s="577"/>
      <c r="QQG558" s="437"/>
      <c r="QQI558" s="577"/>
      <c r="QQK558" s="437"/>
      <c r="QQM558" s="577"/>
      <c r="QQO558" s="437"/>
      <c r="QQQ558" s="577"/>
      <c r="QQS558" s="437"/>
      <c r="QQU558" s="577"/>
      <c r="QQW558" s="437"/>
      <c r="QQY558" s="577"/>
      <c r="QRA558" s="437"/>
      <c r="QRC558" s="577"/>
      <c r="QRE558" s="437"/>
      <c r="QRG558" s="577"/>
      <c r="QRI558" s="437"/>
      <c r="QRK558" s="577"/>
      <c r="QRM558" s="437"/>
      <c r="QRO558" s="577"/>
      <c r="QRQ558" s="437"/>
      <c r="QRS558" s="577"/>
      <c r="QRU558" s="437"/>
      <c r="QRW558" s="577"/>
      <c r="QRY558" s="437"/>
      <c r="QSA558" s="577"/>
      <c r="QSC558" s="437"/>
      <c r="QSE558" s="577"/>
      <c r="QSG558" s="437"/>
      <c r="QSI558" s="577"/>
      <c r="QSK558" s="437"/>
      <c r="QSM558" s="577"/>
      <c r="QSO558" s="437"/>
      <c r="QSQ558" s="577"/>
      <c r="QSS558" s="437"/>
      <c r="QSU558" s="577"/>
      <c r="QSW558" s="437"/>
      <c r="QSY558" s="577"/>
      <c r="QTA558" s="437"/>
      <c r="QTC558" s="577"/>
      <c r="QTE558" s="437"/>
      <c r="QTG558" s="577"/>
      <c r="QTI558" s="437"/>
      <c r="QTK558" s="577"/>
      <c r="QTM558" s="437"/>
      <c r="QTO558" s="577"/>
      <c r="QTQ558" s="437"/>
      <c r="QTS558" s="577"/>
      <c r="QTU558" s="437"/>
      <c r="QTW558" s="577"/>
      <c r="QTY558" s="437"/>
      <c r="QUA558" s="577"/>
      <c r="QUC558" s="437"/>
      <c r="QUE558" s="577"/>
      <c r="QUG558" s="437"/>
      <c r="QUI558" s="577"/>
      <c r="QUK558" s="437"/>
      <c r="QUM558" s="577"/>
      <c r="QUO558" s="437"/>
      <c r="QUQ558" s="577"/>
      <c r="QUS558" s="437"/>
      <c r="QUU558" s="577"/>
      <c r="QUW558" s="437"/>
      <c r="QUY558" s="577"/>
      <c r="QVA558" s="437"/>
      <c r="QVC558" s="577"/>
      <c r="QVE558" s="437"/>
      <c r="QVG558" s="577"/>
      <c r="QVI558" s="437"/>
      <c r="QVK558" s="577"/>
      <c r="QVM558" s="437"/>
      <c r="QVO558" s="577"/>
      <c r="QVQ558" s="437"/>
      <c r="QVS558" s="577"/>
      <c r="QVU558" s="437"/>
      <c r="QVW558" s="577"/>
      <c r="QVY558" s="437"/>
      <c r="QWA558" s="577"/>
      <c r="QWC558" s="437"/>
      <c r="QWE558" s="577"/>
      <c r="QWG558" s="437"/>
      <c r="QWI558" s="577"/>
      <c r="QWK558" s="437"/>
      <c r="QWM558" s="577"/>
      <c r="QWO558" s="437"/>
      <c r="QWQ558" s="577"/>
      <c r="QWS558" s="437"/>
      <c r="QWU558" s="577"/>
      <c r="QWW558" s="437"/>
      <c r="QWY558" s="577"/>
      <c r="QXA558" s="437"/>
      <c r="QXC558" s="577"/>
      <c r="QXE558" s="437"/>
      <c r="QXG558" s="577"/>
      <c r="QXI558" s="437"/>
      <c r="QXK558" s="577"/>
      <c r="QXM558" s="437"/>
      <c r="QXO558" s="577"/>
      <c r="QXQ558" s="437"/>
      <c r="QXS558" s="577"/>
      <c r="QXU558" s="437"/>
      <c r="QXW558" s="577"/>
      <c r="QXY558" s="437"/>
      <c r="QYA558" s="577"/>
      <c r="QYC558" s="437"/>
      <c r="QYE558" s="577"/>
      <c r="QYG558" s="437"/>
      <c r="QYI558" s="577"/>
      <c r="QYK558" s="437"/>
      <c r="QYM558" s="577"/>
      <c r="QYO558" s="437"/>
      <c r="QYQ558" s="577"/>
      <c r="QYS558" s="437"/>
      <c r="QYU558" s="577"/>
      <c r="QYW558" s="437"/>
      <c r="QYY558" s="577"/>
      <c r="QZA558" s="437"/>
      <c r="QZC558" s="577"/>
      <c r="QZE558" s="437"/>
      <c r="QZG558" s="577"/>
      <c r="QZI558" s="437"/>
      <c r="QZK558" s="577"/>
      <c r="QZM558" s="437"/>
      <c r="QZO558" s="577"/>
      <c r="QZQ558" s="437"/>
      <c r="QZS558" s="577"/>
      <c r="QZU558" s="437"/>
      <c r="QZW558" s="577"/>
      <c r="QZY558" s="437"/>
      <c r="RAA558" s="577"/>
      <c r="RAC558" s="437"/>
      <c r="RAE558" s="577"/>
      <c r="RAG558" s="437"/>
      <c r="RAI558" s="577"/>
      <c r="RAK558" s="437"/>
      <c r="RAM558" s="577"/>
      <c r="RAO558" s="437"/>
      <c r="RAQ558" s="577"/>
      <c r="RAS558" s="437"/>
      <c r="RAU558" s="577"/>
      <c r="RAW558" s="437"/>
      <c r="RAY558" s="577"/>
      <c r="RBA558" s="437"/>
      <c r="RBC558" s="577"/>
      <c r="RBE558" s="437"/>
      <c r="RBG558" s="577"/>
      <c r="RBI558" s="437"/>
      <c r="RBK558" s="577"/>
      <c r="RBM558" s="437"/>
      <c r="RBO558" s="577"/>
      <c r="RBQ558" s="437"/>
      <c r="RBS558" s="577"/>
      <c r="RBU558" s="437"/>
      <c r="RBW558" s="577"/>
      <c r="RBY558" s="437"/>
      <c r="RCA558" s="577"/>
      <c r="RCC558" s="437"/>
      <c r="RCE558" s="577"/>
      <c r="RCG558" s="437"/>
      <c r="RCI558" s="577"/>
      <c r="RCK558" s="437"/>
      <c r="RCM558" s="577"/>
      <c r="RCO558" s="437"/>
      <c r="RCQ558" s="577"/>
      <c r="RCS558" s="437"/>
      <c r="RCU558" s="577"/>
      <c r="RCW558" s="437"/>
      <c r="RCY558" s="577"/>
      <c r="RDA558" s="437"/>
      <c r="RDC558" s="577"/>
      <c r="RDE558" s="437"/>
      <c r="RDG558" s="577"/>
      <c r="RDI558" s="437"/>
      <c r="RDK558" s="577"/>
      <c r="RDM558" s="437"/>
      <c r="RDO558" s="577"/>
      <c r="RDQ558" s="437"/>
      <c r="RDS558" s="577"/>
      <c r="RDU558" s="437"/>
      <c r="RDW558" s="577"/>
      <c r="RDY558" s="437"/>
      <c r="REA558" s="577"/>
      <c r="REC558" s="437"/>
      <c r="REE558" s="577"/>
      <c r="REG558" s="437"/>
      <c r="REI558" s="577"/>
      <c r="REK558" s="437"/>
      <c r="REM558" s="577"/>
      <c r="REO558" s="437"/>
      <c r="REQ558" s="577"/>
      <c r="RES558" s="437"/>
      <c r="REU558" s="577"/>
      <c r="REW558" s="437"/>
      <c r="REY558" s="577"/>
      <c r="RFA558" s="437"/>
      <c r="RFC558" s="577"/>
      <c r="RFE558" s="437"/>
      <c r="RFG558" s="577"/>
      <c r="RFI558" s="437"/>
      <c r="RFK558" s="577"/>
      <c r="RFM558" s="437"/>
      <c r="RFO558" s="577"/>
      <c r="RFQ558" s="437"/>
      <c r="RFS558" s="577"/>
      <c r="RFU558" s="437"/>
      <c r="RFW558" s="577"/>
      <c r="RFY558" s="437"/>
      <c r="RGA558" s="577"/>
      <c r="RGC558" s="437"/>
      <c r="RGE558" s="577"/>
      <c r="RGG558" s="437"/>
      <c r="RGI558" s="577"/>
      <c r="RGK558" s="437"/>
      <c r="RGM558" s="577"/>
      <c r="RGO558" s="437"/>
      <c r="RGQ558" s="577"/>
      <c r="RGS558" s="437"/>
      <c r="RGU558" s="577"/>
      <c r="RGW558" s="437"/>
      <c r="RGY558" s="577"/>
      <c r="RHA558" s="437"/>
      <c r="RHC558" s="577"/>
      <c r="RHE558" s="437"/>
      <c r="RHG558" s="577"/>
      <c r="RHI558" s="437"/>
      <c r="RHK558" s="577"/>
      <c r="RHM558" s="437"/>
      <c r="RHO558" s="577"/>
      <c r="RHQ558" s="437"/>
      <c r="RHS558" s="577"/>
      <c r="RHU558" s="437"/>
      <c r="RHW558" s="577"/>
      <c r="RHY558" s="437"/>
      <c r="RIA558" s="577"/>
      <c r="RIC558" s="437"/>
      <c r="RIE558" s="577"/>
      <c r="RIG558" s="437"/>
      <c r="RII558" s="577"/>
      <c r="RIK558" s="437"/>
      <c r="RIM558" s="577"/>
      <c r="RIO558" s="437"/>
      <c r="RIQ558" s="577"/>
      <c r="RIS558" s="437"/>
      <c r="RIU558" s="577"/>
      <c r="RIW558" s="437"/>
      <c r="RIY558" s="577"/>
      <c r="RJA558" s="437"/>
      <c r="RJC558" s="577"/>
      <c r="RJE558" s="437"/>
      <c r="RJG558" s="577"/>
      <c r="RJI558" s="437"/>
      <c r="RJK558" s="577"/>
      <c r="RJM558" s="437"/>
      <c r="RJO558" s="577"/>
      <c r="RJQ558" s="437"/>
      <c r="RJS558" s="577"/>
      <c r="RJU558" s="437"/>
      <c r="RJW558" s="577"/>
      <c r="RJY558" s="437"/>
      <c r="RKA558" s="577"/>
      <c r="RKC558" s="437"/>
      <c r="RKE558" s="577"/>
      <c r="RKG558" s="437"/>
      <c r="RKI558" s="577"/>
      <c r="RKK558" s="437"/>
      <c r="RKM558" s="577"/>
      <c r="RKO558" s="437"/>
      <c r="RKQ558" s="577"/>
      <c r="RKS558" s="437"/>
      <c r="RKU558" s="577"/>
      <c r="RKW558" s="437"/>
      <c r="RKY558" s="577"/>
      <c r="RLA558" s="437"/>
      <c r="RLC558" s="577"/>
      <c r="RLE558" s="437"/>
      <c r="RLG558" s="577"/>
      <c r="RLI558" s="437"/>
      <c r="RLK558" s="577"/>
      <c r="RLM558" s="437"/>
      <c r="RLO558" s="577"/>
      <c r="RLQ558" s="437"/>
      <c r="RLS558" s="577"/>
      <c r="RLU558" s="437"/>
      <c r="RLW558" s="577"/>
      <c r="RLY558" s="437"/>
      <c r="RMA558" s="577"/>
      <c r="RMC558" s="437"/>
      <c r="RME558" s="577"/>
      <c r="RMG558" s="437"/>
      <c r="RMI558" s="577"/>
      <c r="RMK558" s="437"/>
      <c r="RMM558" s="577"/>
      <c r="RMO558" s="437"/>
      <c r="RMQ558" s="577"/>
      <c r="RMS558" s="437"/>
      <c r="RMU558" s="577"/>
      <c r="RMW558" s="437"/>
      <c r="RMY558" s="577"/>
      <c r="RNA558" s="437"/>
      <c r="RNC558" s="577"/>
      <c r="RNE558" s="437"/>
      <c r="RNG558" s="577"/>
      <c r="RNI558" s="437"/>
      <c r="RNK558" s="577"/>
      <c r="RNM558" s="437"/>
      <c r="RNO558" s="577"/>
      <c r="RNQ558" s="437"/>
      <c r="RNS558" s="577"/>
      <c r="RNU558" s="437"/>
      <c r="RNW558" s="577"/>
      <c r="RNY558" s="437"/>
      <c r="ROA558" s="577"/>
      <c r="ROC558" s="437"/>
      <c r="ROE558" s="577"/>
      <c r="ROG558" s="437"/>
      <c r="ROI558" s="577"/>
      <c r="ROK558" s="437"/>
      <c r="ROM558" s="577"/>
      <c r="ROO558" s="437"/>
      <c r="ROQ558" s="577"/>
      <c r="ROS558" s="437"/>
      <c r="ROU558" s="577"/>
      <c r="ROW558" s="437"/>
      <c r="ROY558" s="577"/>
      <c r="RPA558" s="437"/>
      <c r="RPC558" s="577"/>
      <c r="RPE558" s="437"/>
      <c r="RPG558" s="577"/>
      <c r="RPI558" s="437"/>
      <c r="RPK558" s="577"/>
      <c r="RPM558" s="437"/>
      <c r="RPO558" s="577"/>
      <c r="RPQ558" s="437"/>
      <c r="RPS558" s="577"/>
      <c r="RPU558" s="437"/>
      <c r="RPW558" s="577"/>
      <c r="RPY558" s="437"/>
      <c r="RQA558" s="577"/>
      <c r="RQC558" s="437"/>
      <c r="RQE558" s="577"/>
      <c r="RQG558" s="437"/>
      <c r="RQI558" s="577"/>
      <c r="RQK558" s="437"/>
      <c r="RQM558" s="577"/>
      <c r="RQO558" s="437"/>
      <c r="RQQ558" s="577"/>
      <c r="RQS558" s="437"/>
      <c r="RQU558" s="577"/>
      <c r="RQW558" s="437"/>
      <c r="RQY558" s="577"/>
      <c r="RRA558" s="437"/>
      <c r="RRC558" s="577"/>
      <c r="RRE558" s="437"/>
      <c r="RRG558" s="577"/>
      <c r="RRI558" s="437"/>
      <c r="RRK558" s="577"/>
      <c r="RRM558" s="437"/>
      <c r="RRO558" s="577"/>
      <c r="RRQ558" s="437"/>
      <c r="RRS558" s="577"/>
      <c r="RRU558" s="437"/>
      <c r="RRW558" s="577"/>
      <c r="RRY558" s="437"/>
      <c r="RSA558" s="577"/>
      <c r="RSC558" s="437"/>
      <c r="RSE558" s="577"/>
      <c r="RSG558" s="437"/>
      <c r="RSI558" s="577"/>
      <c r="RSK558" s="437"/>
      <c r="RSM558" s="577"/>
      <c r="RSO558" s="437"/>
      <c r="RSQ558" s="577"/>
      <c r="RSS558" s="437"/>
      <c r="RSU558" s="577"/>
      <c r="RSW558" s="437"/>
      <c r="RSY558" s="577"/>
      <c r="RTA558" s="437"/>
      <c r="RTC558" s="577"/>
      <c r="RTE558" s="437"/>
      <c r="RTG558" s="577"/>
      <c r="RTI558" s="437"/>
      <c r="RTK558" s="577"/>
      <c r="RTM558" s="437"/>
      <c r="RTO558" s="577"/>
      <c r="RTQ558" s="437"/>
      <c r="RTS558" s="577"/>
      <c r="RTU558" s="437"/>
      <c r="RTW558" s="577"/>
      <c r="RTY558" s="437"/>
      <c r="RUA558" s="577"/>
      <c r="RUC558" s="437"/>
      <c r="RUE558" s="577"/>
      <c r="RUG558" s="437"/>
      <c r="RUI558" s="577"/>
      <c r="RUK558" s="437"/>
      <c r="RUM558" s="577"/>
      <c r="RUO558" s="437"/>
      <c r="RUQ558" s="577"/>
      <c r="RUS558" s="437"/>
      <c r="RUU558" s="577"/>
      <c r="RUW558" s="437"/>
      <c r="RUY558" s="577"/>
      <c r="RVA558" s="437"/>
      <c r="RVC558" s="577"/>
      <c r="RVE558" s="437"/>
      <c r="RVG558" s="577"/>
      <c r="RVI558" s="437"/>
      <c r="RVK558" s="577"/>
      <c r="RVM558" s="437"/>
      <c r="RVO558" s="577"/>
      <c r="RVQ558" s="437"/>
      <c r="RVS558" s="577"/>
      <c r="RVU558" s="437"/>
      <c r="RVW558" s="577"/>
      <c r="RVY558" s="437"/>
      <c r="RWA558" s="577"/>
      <c r="RWC558" s="437"/>
      <c r="RWE558" s="577"/>
      <c r="RWG558" s="437"/>
      <c r="RWI558" s="577"/>
      <c r="RWK558" s="437"/>
      <c r="RWM558" s="577"/>
      <c r="RWO558" s="437"/>
      <c r="RWQ558" s="577"/>
      <c r="RWS558" s="437"/>
      <c r="RWU558" s="577"/>
      <c r="RWW558" s="437"/>
      <c r="RWY558" s="577"/>
      <c r="RXA558" s="437"/>
      <c r="RXC558" s="577"/>
      <c r="RXE558" s="437"/>
      <c r="RXG558" s="577"/>
      <c r="RXI558" s="437"/>
      <c r="RXK558" s="577"/>
      <c r="RXM558" s="437"/>
      <c r="RXO558" s="577"/>
      <c r="RXQ558" s="437"/>
      <c r="RXS558" s="577"/>
      <c r="RXU558" s="437"/>
      <c r="RXW558" s="577"/>
      <c r="RXY558" s="437"/>
      <c r="RYA558" s="577"/>
      <c r="RYC558" s="437"/>
      <c r="RYE558" s="577"/>
      <c r="RYG558" s="437"/>
      <c r="RYI558" s="577"/>
      <c r="RYK558" s="437"/>
      <c r="RYM558" s="577"/>
      <c r="RYO558" s="437"/>
      <c r="RYQ558" s="577"/>
      <c r="RYS558" s="437"/>
      <c r="RYU558" s="577"/>
      <c r="RYW558" s="437"/>
      <c r="RYY558" s="577"/>
      <c r="RZA558" s="437"/>
      <c r="RZC558" s="577"/>
      <c r="RZE558" s="437"/>
      <c r="RZG558" s="577"/>
      <c r="RZI558" s="437"/>
      <c r="RZK558" s="577"/>
      <c r="RZM558" s="437"/>
      <c r="RZO558" s="577"/>
      <c r="RZQ558" s="437"/>
      <c r="RZS558" s="577"/>
      <c r="RZU558" s="437"/>
      <c r="RZW558" s="577"/>
      <c r="RZY558" s="437"/>
      <c r="SAA558" s="577"/>
      <c r="SAC558" s="437"/>
      <c r="SAE558" s="577"/>
      <c r="SAG558" s="437"/>
      <c r="SAI558" s="577"/>
      <c r="SAK558" s="437"/>
      <c r="SAM558" s="577"/>
      <c r="SAO558" s="437"/>
      <c r="SAQ558" s="577"/>
      <c r="SAS558" s="437"/>
      <c r="SAU558" s="577"/>
      <c r="SAW558" s="437"/>
      <c r="SAY558" s="577"/>
      <c r="SBA558" s="437"/>
      <c r="SBC558" s="577"/>
      <c r="SBE558" s="437"/>
      <c r="SBG558" s="577"/>
      <c r="SBI558" s="437"/>
      <c r="SBK558" s="577"/>
      <c r="SBM558" s="437"/>
      <c r="SBO558" s="577"/>
      <c r="SBQ558" s="437"/>
      <c r="SBS558" s="577"/>
      <c r="SBU558" s="437"/>
      <c r="SBW558" s="577"/>
      <c r="SBY558" s="437"/>
      <c r="SCA558" s="577"/>
      <c r="SCC558" s="437"/>
      <c r="SCE558" s="577"/>
      <c r="SCG558" s="437"/>
      <c r="SCI558" s="577"/>
      <c r="SCK558" s="437"/>
      <c r="SCM558" s="577"/>
      <c r="SCO558" s="437"/>
      <c r="SCQ558" s="577"/>
      <c r="SCS558" s="437"/>
      <c r="SCU558" s="577"/>
      <c r="SCW558" s="437"/>
      <c r="SCY558" s="577"/>
      <c r="SDA558" s="437"/>
      <c r="SDC558" s="577"/>
      <c r="SDE558" s="437"/>
      <c r="SDG558" s="577"/>
      <c r="SDI558" s="437"/>
      <c r="SDK558" s="577"/>
      <c r="SDM558" s="437"/>
      <c r="SDO558" s="577"/>
      <c r="SDQ558" s="437"/>
      <c r="SDS558" s="577"/>
      <c r="SDU558" s="437"/>
      <c r="SDW558" s="577"/>
      <c r="SDY558" s="437"/>
      <c r="SEA558" s="577"/>
      <c r="SEC558" s="437"/>
      <c r="SEE558" s="577"/>
      <c r="SEG558" s="437"/>
      <c r="SEI558" s="577"/>
      <c r="SEK558" s="437"/>
      <c r="SEM558" s="577"/>
      <c r="SEO558" s="437"/>
      <c r="SEQ558" s="577"/>
      <c r="SES558" s="437"/>
      <c r="SEU558" s="577"/>
      <c r="SEW558" s="437"/>
      <c r="SEY558" s="577"/>
      <c r="SFA558" s="437"/>
      <c r="SFC558" s="577"/>
      <c r="SFE558" s="437"/>
      <c r="SFG558" s="577"/>
      <c r="SFI558" s="437"/>
      <c r="SFK558" s="577"/>
      <c r="SFM558" s="437"/>
      <c r="SFO558" s="577"/>
      <c r="SFQ558" s="437"/>
      <c r="SFS558" s="577"/>
      <c r="SFU558" s="437"/>
      <c r="SFW558" s="577"/>
      <c r="SFY558" s="437"/>
      <c r="SGA558" s="577"/>
      <c r="SGC558" s="437"/>
      <c r="SGE558" s="577"/>
      <c r="SGG558" s="437"/>
      <c r="SGI558" s="577"/>
      <c r="SGK558" s="437"/>
      <c r="SGM558" s="577"/>
      <c r="SGO558" s="437"/>
      <c r="SGQ558" s="577"/>
      <c r="SGS558" s="437"/>
      <c r="SGU558" s="577"/>
      <c r="SGW558" s="437"/>
      <c r="SGY558" s="577"/>
      <c r="SHA558" s="437"/>
      <c r="SHC558" s="577"/>
      <c r="SHE558" s="437"/>
      <c r="SHG558" s="577"/>
      <c r="SHI558" s="437"/>
      <c r="SHK558" s="577"/>
      <c r="SHM558" s="437"/>
      <c r="SHO558" s="577"/>
      <c r="SHQ558" s="437"/>
      <c r="SHS558" s="577"/>
      <c r="SHU558" s="437"/>
      <c r="SHW558" s="577"/>
      <c r="SHY558" s="437"/>
      <c r="SIA558" s="577"/>
      <c r="SIC558" s="437"/>
      <c r="SIE558" s="577"/>
      <c r="SIG558" s="437"/>
      <c r="SII558" s="577"/>
      <c r="SIK558" s="437"/>
      <c r="SIM558" s="577"/>
      <c r="SIO558" s="437"/>
      <c r="SIQ558" s="577"/>
      <c r="SIS558" s="437"/>
      <c r="SIU558" s="577"/>
      <c r="SIW558" s="437"/>
      <c r="SIY558" s="577"/>
      <c r="SJA558" s="437"/>
      <c r="SJC558" s="577"/>
      <c r="SJE558" s="437"/>
      <c r="SJG558" s="577"/>
      <c r="SJI558" s="437"/>
      <c r="SJK558" s="577"/>
      <c r="SJM558" s="437"/>
      <c r="SJO558" s="577"/>
      <c r="SJQ558" s="437"/>
      <c r="SJS558" s="577"/>
      <c r="SJU558" s="437"/>
      <c r="SJW558" s="577"/>
      <c r="SJY558" s="437"/>
      <c r="SKA558" s="577"/>
      <c r="SKC558" s="437"/>
      <c r="SKE558" s="577"/>
      <c r="SKG558" s="437"/>
      <c r="SKI558" s="577"/>
      <c r="SKK558" s="437"/>
      <c r="SKM558" s="577"/>
      <c r="SKO558" s="437"/>
      <c r="SKQ558" s="577"/>
      <c r="SKS558" s="437"/>
      <c r="SKU558" s="577"/>
      <c r="SKW558" s="437"/>
      <c r="SKY558" s="577"/>
      <c r="SLA558" s="437"/>
      <c r="SLC558" s="577"/>
      <c r="SLE558" s="437"/>
      <c r="SLG558" s="577"/>
      <c r="SLI558" s="437"/>
      <c r="SLK558" s="577"/>
      <c r="SLM558" s="437"/>
      <c r="SLO558" s="577"/>
      <c r="SLQ558" s="437"/>
      <c r="SLS558" s="577"/>
      <c r="SLU558" s="437"/>
      <c r="SLW558" s="577"/>
      <c r="SLY558" s="437"/>
      <c r="SMA558" s="577"/>
      <c r="SMC558" s="437"/>
      <c r="SME558" s="577"/>
      <c r="SMG558" s="437"/>
      <c r="SMI558" s="577"/>
      <c r="SMK558" s="437"/>
      <c r="SMM558" s="577"/>
      <c r="SMO558" s="437"/>
      <c r="SMQ558" s="577"/>
      <c r="SMS558" s="437"/>
      <c r="SMU558" s="577"/>
      <c r="SMW558" s="437"/>
      <c r="SMY558" s="577"/>
      <c r="SNA558" s="437"/>
      <c r="SNC558" s="577"/>
      <c r="SNE558" s="437"/>
      <c r="SNG558" s="577"/>
      <c r="SNI558" s="437"/>
      <c r="SNK558" s="577"/>
      <c r="SNM558" s="437"/>
      <c r="SNO558" s="577"/>
      <c r="SNQ558" s="437"/>
      <c r="SNS558" s="577"/>
      <c r="SNU558" s="437"/>
      <c r="SNW558" s="577"/>
      <c r="SNY558" s="437"/>
      <c r="SOA558" s="577"/>
      <c r="SOC558" s="437"/>
      <c r="SOE558" s="577"/>
      <c r="SOG558" s="437"/>
      <c r="SOI558" s="577"/>
      <c r="SOK558" s="437"/>
      <c r="SOM558" s="577"/>
      <c r="SOO558" s="437"/>
      <c r="SOQ558" s="577"/>
      <c r="SOS558" s="437"/>
      <c r="SOU558" s="577"/>
      <c r="SOW558" s="437"/>
      <c r="SOY558" s="577"/>
      <c r="SPA558" s="437"/>
      <c r="SPC558" s="577"/>
      <c r="SPE558" s="437"/>
      <c r="SPG558" s="577"/>
      <c r="SPI558" s="437"/>
      <c r="SPK558" s="577"/>
      <c r="SPM558" s="437"/>
      <c r="SPO558" s="577"/>
      <c r="SPQ558" s="437"/>
      <c r="SPS558" s="577"/>
      <c r="SPU558" s="437"/>
      <c r="SPW558" s="577"/>
      <c r="SPY558" s="437"/>
      <c r="SQA558" s="577"/>
      <c r="SQC558" s="437"/>
      <c r="SQE558" s="577"/>
      <c r="SQG558" s="437"/>
      <c r="SQI558" s="577"/>
      <c r="SQK558" s="437"/>
      <c r="SQM558" s="577"/>
      <c r="SQO558" s="437"/>
      <c r="SQQ558" s="577"/>
      <c r="SQS558" s="437"/>
      <c r="SQU558" s="577"/>
      <c r="SQW558" s="437"/>
      <c r="SQY558" s="577"/>
      <c r="SRA558" s="437"/>
      <c r="SRC558" s="577"/>
      <c r="SRE558" s="437"/>
      <c r="SRG558" s="577"/>
      <c r="SRI558" s="437"/>
      <c r="SRK558" s="577"/>
      <c r="SRM558" s="437"/>
      <c r="SRO558" s="577"/>
      <c r="SRQ558" s="437"/>
      <c r="SRS558" s="577"/>
      <c r="SRU558" s="437"/>
      <c r="SRW558" s="577"/>
      <c r="SRY558" s="437"/>
      <c r="SSA558" s="577"/>
      <c r="SSC558" s="437"/>
      <c r="SSE558" s="577"/>
      <c r="SSG558" s="437"/>
      <c r="SSI558" s="577"/>
      <c r="SSK558" s="437"/>
      <c r="SSM558" s="577"/>
      <c r="SSO558" s="437"/>
      <c r="SSQ558" s="577"/>
      <c r="SSS558" s="437"/>
      <c r="SSU558" s="577"/>
      <c r="SSW558" s="437"/>
      <c r="SSY558" s="577"/>
      <c r="STA558" s="437"/>
      <c r="STC558" s="577"/>
      <c r="STE558" s="437"/>
      <c r="STG558" s="577"/>
      <c r="STI558" s="437"/>
      <c r="STK558" s="577"/>
      <c r="STM558" s="437"/>
      <c r="STO558" s="577"/>
      <c r="STQ558" s="437"/>
      <c r="STS558" s="577"/>
      <c r="STU558" s="437"/>
      <c r="STW558" s="577"/>
      <c r="STY558" s="437"/>
      <c r="SUA558" s="577"/>
      <c r="SUC558" s="437"/>
      <c r="SUE558" s="577"/>
      <c r="SUG558" s="437"/>
      <c r="SUI558" s="577"/>
      <c r="SUK558" s="437"/>
      <c r="SUM558" s="577"/>
      <c r="SUO558" s="437"/>
      <c r="SUQ558" s="577"/>
      <c r="SUS558" s="437"/>
      <c r="SUU558" s="577"/>
      <c r="SUW558" s="437"/>
      <c r="SUY558" s="577"/>
      <c r="SVA558" s="437"/>
      <c r="SVC558" s="577"/>
      <c r="SVE558" s="437"/>
      <c r="SVG558" s="577"/>
      <c r="SVI558" s="437"/>
      <c r="SVK558" s="577"/>
      <c r="SVM558" s="437"/>
      <c r="SVO558" s="577"/>
      <c r="SVQ558" s="437"/>
      <c r="SVS558" s="577"/>
      <c r="SVU558" s="437"/>
      <c r="SVW558" s="577"/>
      <c r="SVY558" s="437"/>
      <c r="SWA558" s="577"/>
      <c r="SWC558" s="437"/>
      <c r="SWE558" s="577"/>
      <c r="SWG558" s="437"/>
      <c r="SWI558" s="577"/>
      <c r="SWK558" s="437"/>
      <c r="SWM558" s="577"/>
      <c r="SWO558" s="437"/>
      <c r="SWQ558" s="577"/>
      <c r="SWS558" s="437"/>
      <c r="SWU558" s="577"/>
      <c r="SWW558" s="437"/>
      <c r="SWY558" s="577"/>
      <c r="SXA558" s="437"/>
      <c r="SXC558" s="577"/>
      <c r="SXE558" s="437"/>
      <c r="SXG558" s="577"/>
      <c r="SXI558" s="437"/>
      <c r="SXK558" s="577"/>
      <c r="SXM558" s="437"/>
      <c r="SXO558" s="577"/>
      <c r="SXQ558" s="437"/>
      <c r="SXS558" s="577"/>
      <c r="SXU558" s="437"/>
      <c r="SXW558" s="577"/>
      <c r="SXY558" s="437"/>
      <c r="SYA558" s="577"/>
      <c r="SYC558" s="437"/>
      <c r="SYE558" s="577"/>
      <c r="SYG558" s="437"/>
      <c r="SYI558" s="577"/>
      <c r="SYK558" s="437"/>
      <c r="SYM558" s="577"/>
      <c r="SYO558" s="437"/>
      <c r="SYQ558" s="577"/>
      <c r="SYS558" s="437"/>
      <c r="SYU558" s="577"/>
      <c r="SYW558" s="437"/>
      <c r="SYY558" s="577"/>
      <c r="SZA558" s="437"/>
      <c r="SZC558" s="577"/>
      <c r="SZE558" s="437"/>
      <c r="SZG558" s="577"/>
      <c r="SZI558" s="437"/>
      <c r="SZK558" s="577"/>
      <c r="SZM558" s="437"/>
      <c r="SZO558" s="577"/>
      <c r="SZQ558" s="437"/>
      <c r="SZS558" s="577"/>
      <c r="SZU558" s="437"/>
      <c r="SZW558" s="577"/>
      <c r="SZY558" s="437"/>
      <c r="TAA558" s="577"/>
      <c r="TAC558" s="437"/>
      <c r="TAE558" s="577"/>
      <c r="TAG558" s="437"/>
      <c r="TAI558" s="577"/>
      <c r="TAK558" s="437"/>
      <c r="TAM558" s="577"/>
      <c r="TAO558" s="437"/>
      <c r="TAQ558" s="577"/>
      <c r="TAS558" s="437"/>
      <c r="TAU558" s="577"/>
      <c r="TAW558" s="437"/>
      <c r="TAY558" s="577"/>
      <c r="TBA558" s="437"/>
      <c r="TBC558" s="577"/>
      <c r="TBE558" s="437"/>
      <c r="TBG558" s="577"/>
      <c r="TBI558" s="437"/>
      <c r="TBK558" s="577"/>
      <c r="TBM558" s="437"/>
      <c r="TBO558" s="577"/>
      <c r="TBQ558" s="437"/>
      <c r="TBS558" s="577"/>
      <c r="TBU558" s="437"/>
      <c r="TBW558" s="577"/>
      <c r="TBY558" s="437"/>
      <c r="TCA558" s="577"/>
      <c r="TCC558" s="437"/>
      <c r="TCE558" s="577"/>
      <c r="TCG558" s="437"/>
      <c r="TCI558" s="577"/>
      <c r="TCK558" s="437"/>
      <c r="TCM558" s="577"/>
      <c r="TCO558" s="437"/>
      <c r="TCQ558" s="577"/>
      <c r="TCS558" s="437"/>
      <c r="TCU558" s="577"/>
      <c r="TCW558" s="437"/>
      <c r="TCY558" s="577"/>
      <c r="TDA558" s="437"/>
      <c r="TDC558" s="577"/>
      <c r="TDE558" s="437"/>
      <c r="TDG558" s="577"/>
      <c r="TDI558" s="437"/>
      <c r="TDK558" s="577"/>
      <c r="TDM558" s="437"/>
      <c r="TDO558" s="577"/>
      <c r="TDQ558" s="437"/>
      <c r="TDS558" s="577"/>
      <c r="TDU558" s="437"/>
      <c r="TDW558" s="577"/>
      <c r="TDY558" s="437"/>
      <c r="TEA558" s="577"/>
      <c r="TEC558" s="437"/>
      <c r="TEE558" s="577"/>
      <c r="TEG558" s="437"/>
      <c r="TEI558" s="577"/>
      <c r="TEK558" s="437"/>
      <c r="TEM558" s="577"/>
      <c r="TEO558" s="437"/>
      <c r="TEQ558" s="577"/>
      <c r="TES558" s="437"/>
      <c r="TEU558" s="577"/>
      <c r="TEW558" s="437"/>
      <c r="TEY558" s="577"/>
      <c r="TFA558" s="437"/>
      <c r="TFC558" s="577"/>
      <c r="TFE558" s="437"/>
      <c r="TFG558" s="577"/>
      <c r="TFI558" s="437"/>
      <c r="TFK558" s="577"/>
      <c r="TFM558" s="437"/>
      <c r="TFO558" s="577"/>
      <c r="TFQ558" s="437"/>
      <c r="TFS558" s="577"/>
      <c r="TFU558" s="437"/>
      <c r="TFW558" s="577"/>
      <c r="TFY558" s="437"/>
      <c r="TGA558" s="577"/>
      <c r="TGC558" s="437"/>
      <c r="TGE558" s="577"/>
      <c r="TGG558" s="437"/>
      <c r="TGI558" s="577"/>
      <c r="TGK558" s="437"/>
      <c r="TGM558" s="577"/>
      <c r="TGO558" s="437"/>
      <c r="TGQ558" s="577"/>
      <c r="TGS558" s="437"/>
      <c r="TGU558" s="577"/>
      <c r="TGW558" s="437"/>
      <c r="TGY558" s="577"/>
      <c r="THA558" s="437"/>
      <c r="THC558" s="577"/>
      <c r="THE558" s="437"/>
      <c r="THG558" s="577"/>
      <c r="THI558" s="437"/>
      <c r="THK558" s="577"/>
      <c r="THM558" s="437"/>
      <c r="THO558" s="577"/>
      <c r="THQ558" s="437"/>
      <c r="THS558" s="577"/>
      <c r="THU558" s="437"/>
      <c r="THW558" s="577"/>
      <c r="THY558" s="437"/>
      <c r="TIA558" s="577"/>
      <c r="TIC558" s="437"/>
      <c r="TIE558" s="577"/>
      <c r="TIG558" s="437"/>
      <c r="TII558" s="577"/>
      <c r="TIK558" s="437"/>
      <c r="TIM558" s="577"/>
      <c r="TIO558" s="437"/>
      <c r="TIQ558" s="577"/>
      <c r="TIS558" s="437"/>
      <c r="TIU558" s="577"/>
      <c r="TIW558" s="437"/>
      <c r="TIY558" s="577"/>
      <c r="TJA558" s="437"/>
      <c r="TJC558" s="577"/>
      <c r="TJE558" s="437"/>
      <c r="TJG558" s="577"/>
      <c r="TJI558" s="437"/>
      <c r="TJK558" s="577"/>
      <c r="TJM558" s="437"/>
      <c r="TJO558" s="577"/>
      <c r="TJQ558" s="437"/>
      <c r="TJS558" s="577"/>
      <c r="TJU558" s="437"/>
      <c r="TJW558" s="577"/>
      <c r="TJY558" s="437"/>
      <c r="TKA558" s="577"/>
      <c r="TKC558" s="437"/>
      <c r="TKE558" s="577"/>
      <c r="TKG558" s="437"/>
      <c r="TKI558" s="577"/>
      <c r="TKK558" s="437"/>
      <c r="TKM558" s="577"/>
      <c r="TKO558" s="437"/>
      <c r="TKQ558" s="577"/>
      <c r="TKS558" s="437"/>
      <c r="TKU558" s="577"/>
      <c r="TKW558" s="437"/>
      <c r="TKY558" s="577"/>
      <c r="TLA558" s="437"/>
      <c r="TLC558" s="577"/>
      <c r="TLE558" s="437"/>
      <c r="TLG558" s="577"/>
      <c r="TLI558" s="437"/>
      <c r="TLK558" s="577"/>
      <c r="TLM558" s="437"/>
      <c r="TLO558" s="577"/>
      <c r="TLQ558" s="437"/>
      <c r="TLS558" s="577"/>
      <c r="TLU558" s="437"/>
      <c r="TLW558" s="577"/>
      <c r="TLY558" s="437"/>
      <c r="TMA558" s="577"/>
      <c r="TMC558" s="437"/>
      <c r="TME558" s="577"/>
      <c r="TMG558" s="437"/>
      <c r="TMI558" s="577"/>
      <c r="TMK558" s="437"/>
      <c r="TMM558" s="577"/>
      <c r="TMO558" s="437"/>
      <c r="TMQ558" s="577"/>
      <c r="TMS558" s="437"/>
      <c r="TMU558" s="577"/>
      <c r="TMW558" s="437"/>
      <c r="TMY558" s="577"/>
      <c r="TNA558" s="437"/>
      <c r="TNC558" s="577"/>
      <c r="TNE558" s="437"/>
      <c r="TNG558" s="577"/>
      <c r="TNI558" s="437"/>
      <c r="TNK558" s="577"/>
      <c r="TNM558" s="437"/>
      <c r="TNO558" s="577"/>
      <c r="TNQ558" s="437"/>
      <c r="TNS558" s="577"/>
      <c r="TNU558" s="437"/>
      <c r="TNW558" s="577"/>
      <c r="TNY558" s="437"/>
      <c r="TOA558" s="577"/>
      <c r="TOC558" s="437"/>
      <c r="TOE558" s="577"/>
      <c r="TOG558" s="437"/>
      <c r="TOI558" s="577"/>
      <c r="TOK558" s="437"/>
      <c r="TOM558" s="577"/>
      <c r="TOO558" s="437"/>
      <c r="TOQ558" s="577"/>
      <c r="TOS558" s="437"/>
      <c r="TOU558" s="577"/>
      <c r="TOW558" s="437"/>
      <c r="TOY558" s="577"/>
      <c r="TPA558" s="437"/>
      <c r="TPC558" s="577"/>
      <c r="TPE558" s="437"/>
      <c r="TPG558" s="577"/>
      <c r="TPI558" s="437"/>
      <c r="TPK558" s="577"/>
      <c r="TPM558" s="437"/>
      <c r="TPO558" s="577"/>
      <c r="TPQ558" s="437"/>
      <c r="TPS558" s="577"/>
      <c r="TPU558" s="437"/>
      <c r="TPW558" s="577"/>
      <c r="TPY558" s="437"/>
      <c r="TQA558" s="577"/>
      <c r="TQC558" s="437"/>
      <c r="TQE558" s="577"/>
      <c r="TQG558" s="437"/>
      <c r="TQI558" s="577"/>
      <c r="TQK558" s="437"/>
      <c r="TQM558" s="577"/>
      <c r="TQO558" s="437"/>
      <c r="TQQ558" s="577"/>
      <c r="TQS558" s="437"/>
      <c r="TQU558" s="577"/>
      <c r="TQW558" s="437"/>
      <c r="TQY558" s="577"/>
      <c r="TRA558" s="437"/>
      <c r="TRC558" s="577"/>
      <c r="TRE558" s="437"/>
      <c r="TRG558" s="577"/>
      <c r="TRI558" s="437"/>
      <c r="TRK558" s="577"/>
      <c r="TRM558" s="437"/>
      <c r="TRO558" s="577"/>
      <c r="TRQ558" s="437"/>
      <c r="TRS558" s="577"/>
      <c r="TRU558" s="437"/>
      <c r="TRW558" s="577"/>
      <c r="TRY558" s="437"/>
      <c r="TSA558" s="577"/>
      <c r="TSC558" s="437"/>
      <c r="TSE558" s="577"/>
      <c r="TSG558" s="437"/>
      <c r="TSI558" s="577"/>
      <c r="TSK558" s="437"/>
      <c r="TSM558" s="577"/>
      <c r="TSO558" s="437"/>
      <c r="TSQ558" s="577"/>
      <c r="TSS558" s="437"/>
      <c r="TSU558" s="577"/>
      <c r="TSW558" s="437"/>
      <c r="TSY558" s="577"/>
      <c r="TTA558" s="437"/>
      <c r="TTC558" s="577"/>
      <c r="TTE558" s="437"/>
      <c r="TTG558" s="577"/>
      <c r="TTI558" s="437"/>
      <c r="TTK558" s="577"/>
      <c r="TTM558" s="437"/>
      <c r="TTO558" s="577"/>
      <c r="TTQ558" s="437"/>
      <c r="TTS558" s="577"/>
      <c r="TTU558" s="437"/>
      <c r="TTW558" s="577"/>
      <c r="TTY558" s="437"/>
      <c r="TUA558" s="577"/>
      <c r="TUC558" s="437"/>
      <c r="TUE558" s="577"/>
      <c r="TUG558" s="437"/>
      <c r="TUI558" s="577"/>
      <c r="TUK558" s="437"/>
      <c r="TUM558" s="577"/>
      <c r="TUO558" s="437"/>
      <c r="TUQ558" s="577"/>
      <c r="TUS558" s="437"/>
      <c r="TUU558" s="577"/>
      <c r="TUW558" s="437"/>
      <c r="TUY558" s="577"/>
      <c r="TVA558" s="437"/>
      <c r="TVC558" s="577"/>
      <c r="TVE558" s="437"/>
      <c r="TVG558" s="577"/>
      <c r="TVI558" s="437"/>
      <c r="TVK558" s="577"/>
      <c r="TVM558" s="437"/>
      <c r="TVO558" s="577"/>
      <c r="TVQ558" s="437"/>
      <c r="TVS558" s="577"/>
      <c r="TVU558" s="437"/>
      <c r="TVW558" s="577"/>
      <c r="TVY558" s="437"/>
      <c r="TWA558" s="577"/>
      <c r="TWC558" s="437"/>
      <c r="TWE558" s="577"/>
      <c r="TWG558" s="437"/>
      <c r="TWI558" s="577"/>
      <c r="TWK558" s="437"/>
      <c r="TWM558" s="577"/>
      <c r="TWO558" s="437"/>
      <c r="TWQ558" s="577"/>
      <c r="TWS558" s="437"/>
      <c r="TWU558" s="577"/>
      <c r="TWW558" s="437"/>
      <c r="TWY558" s="577"/>
      <c r="TXA558" s="437"/>
      <c r="TXC558" s="577"/>
      <c r="TXE558" s="437"/>
      <c r="TXG558" s="577"/>
      <c r="TXI558" s="437"/>
      <c r="TXK558" s="577"/>
      <c r="TXM558" s="437"/>
      <c r="TXO558" s="577"/>
      <c r="TXQ558" s="437"/>
      <c r="TXS558" s="577"/>
      <c r="TXU558" s="437"/>
      <c r="TXW558" s="577"/>
      <c r="TXY558" s="437"/>
      <c r="TYA558" s="577"/>
      <c r="TYC558" s="437"/>
      <c r="TYE558" s="577"/>
      <c r="TYG558" s="437"/>
      <c r="TYI558" s="577"/>
      <c r="TYK558" s="437"/>
      <c r="TYM558" s="577"/>
      <c r="TYO558" s="437"/>
      <c r="TYQ558" s="577"/>
      <c r="TYS558" s="437"/>
      <c r="TYU558" s="577"/>
      <c r="TYW558" s="437"/>
      <c r="TYY558" s="577"/>
      <c r="TZA558" s="437"/>
      <c r="TZC558" s="577"/>
      <c r="TZE558" s="437"/>
      <c r="TZG558" s="577"/>
      <c r="TZI558" s="437"/>
      <c r="TZK558" s="577"/>
      <c r="TZM558" s="437"/>
      <c r="TZO558" s="577"/>
      <c r="TZQ558" s="437"/>
      <c r="TZS558" s="577"/>
      <c r="TZU558" s="437"/>
      <c r="TZW558" s="577"/>
      <c r="TZY558" s="437"/>
      <c r="UAA558" s="577"/>
      <c r="UAC558" s="437"/>
      <c r="UAE558" s="577"/>
      <c r="UAG558" s="437"/>
      <c r="UAI558" s="577"/>
      <c r="UAK558" s="437"/>
      <c r="UAM558" s="577"/>
      <c r="UAO558" s="437"/>
      <c r="UAQ558" s="577"/>
      <c r="UAS558" s="437"/>
      <c r="UAU558" s="577"/>
      <c r="UAW558" s="437"/>
      <c r="UAY558" s="577"/>
      <c r="UBA558" s="437"/>
      <c r="UBC558" s="577"/>
      <c r="UBE558" s="437"/>
      <c r="UBG558" s="577"/>
      <c r="UBI558" s="437"/>
      <c r="UBK558" s="577"/>
      <c r="UBM558" s="437"/>
      <c r="UBO558" s="577"/>
      <c r="UBQ558" s="437"/>
      <c r="UBS558" s="577"/>
      <c r="UBU558" s="437"/>
      <c r="UBW558" s="577"/>
      <c r="UBY558" s="437"/>
      <c r="UCA558" s="577"/>
      <c r="UCC558" s="437"/>
      <c r="UCE558" s="577"/>
      <c r="UCG558" s="437"/>
      <c r="UCI558" s="577"/>
      <c r="UCK558" s="437"/>
      <c r="UCM558" s="577"/>
      <c r="UCO558" s="437"/>
      <c r="UCQ558" s="577"/>
      <c r="UCS558" s="437"/>
      <c r="UCU558" s="577"/>
      <c r="UCW558" s="437"/>
      <c r="UCY558" s="577"/>
      <c r="UDA558" s="437"/>
      <c r="UDC558" s="577"/>
      <c r="UDE558" s="437"/>
      <c r="UDG558" s="577"/>
      <c r="UDI558" s="437"/>
      <c r="UDK558" s="577"/>
      <c r="UDM558" s="437"/>
      <c r="UDO558" s="577"/>
      <c r="UDQ558" s="437"/>
      <c r="UDS558" s="577"/>
      <c r="UDU558" s="437"/>
      <c r="UDW558" s="577"/>
      <c r="UDY558" s="437"/>
      <c r="UEA558" s="577"/>
      <c r="UEC558" s="437"/>
      <c r="UEE558" s="577"/>
      <c r="UEG558" s="437"/>
      <c r="UEI558" s="577"/>
      <c r="UEK558" s="437"/>
      <c r="UEM558" s="577"/>
      <c r="UEO558" s="437"/>
      <c r="UEQ558" s="577"/>
      <c r="UES558" s="437"/>
      <c r="UEU558" s="577"/>
      <c r="UEW558" s="437"/>
      <c r="UEY558" s="577"/>
      <c r="UFA558" s="437"/>
      <c r="UFC558" s="577"/>
      <c r="UFE558" s="437"/>
      <c r="UFG558" s="577"/>
      <c r="UFI558" s="437"/>
      <c r="UFK558" s="577"/>
      <c r="UFM558" s="437"/>
      <c r="UFO558" s="577"/>
      <c r="UFQ558" s="437"/>
      <c r="UFS558" s="577"/>
      <c r="UFU558" s="437"/>
      <c r="UFW558" s="577"/>
      <c r="UFY558" s="437"/>
      <c r="UGA558" s="577"/>
      <c r="UGC558" s="437"/>
      <c r="UGE558" s="577"/>
      <c r="UGG558" s="437"/>
      <c r="UGI558" s="577"/>
      <c r="UGK558" s="437"/>
      <c r="UGM558" s="577"/>
      <c r="UGO558" s="437"/>
      <c r="UGQ558" s="577"/>
      <c r="UGS558" s="437"/>
      <c r="UGU558" s="577"/>
      <c r="UGW558" s="437"/>
      <c r="UGY558" s="577"/>
      <c r="UHA558" s="437"/>
      <c r="UHC558" s="577"/>
      <c r="UHE558" s="437"/>
      <c r="UHG558" s="577"/>
      <c r="UHI558" s="437"/>
      <c r="UHK558" s="577"/>
      <c r="UHM558" s="437"/>
      <c r="UHO558" s="577"/>
      <c r="UHQ558" s="437"/>
      <c r="UHS558" s="577"/>
      <c r="UHU558" s="437"/>
      <c r="UHW558" s="577"/>
      <c r="UHY558" s="437"/>
      <c r="UIA558" s="577"/>
      <c r="UIC558" s="437"/>
      <c r="UIE558" s="577"/>
      <c r="UIG558" s="437"/>
      <c r="UII558" s="577"/>
      <c r="UIK558" s="437"/>
      <c r="UIM558" s="577"/>
      <c r="UIO558" s="437"/>
      <c r="UIQ558" s="577"/>
      <c r="UIS558" s="437"/>
      <c r="UIU558" s="577"/>
      <c r="UIW558" s="437"/>
      <c r="UIY558" s="577"/>
      <c r="UJA558" s="437"/>
      <c r="UJC558" s="577"/>
      <c r="UJE558" s="437"/>
      <c r="UJG558" s="577"/>
      <c r="UJI558" s="437"/>
      <c r="UJK558" s="577"/>
      <c r="UJM558" s="437"/>
      <c r="UJO558" s="577"/>
      <c r="UJQ558" s="437"/>
      <c r="UJS558" s="577"/>
      <c r="UJU558" s="437"/>
      <c r="UJW558" s="577"/>
      <c r="UJY558" s="437"/>
      <c r="UKA558" s="577"/>
      <c r="UKC558" s="437"/>
      <c r="UKE558" s="577"/>
      <c r="UKG558" s="437"/>
      <c r="UKI558" s="577"/>
      <c r="UKK558" s="437"/>
      <c r="UKM558" s="577"/>
      <c r="UKO558" s="437"/>
      <c r="UKQ558" s="577"/>
      <c r="UKS558" s="437"/>
      <c r="UKU558" s="577"/>
      <c r="UKW558" s="437"/>
      <c r="UKY558" s="577"/>
      <c r="ULA558" s="437"/>
      <c r="ULC558" s="577"/>
      <c r="ULE558" s="437"/>
      <c r="ULG558" s="577"/>
      <c r="ULI558" s="437"/>
      <c r="ULK558" s="577"/>
      <c r="ULM558" s="437"/>
      <c r="ULO558" s="577"/>
      <c r="ULQ558" s="437"/>
      <c r="ULS558" s="577"/>
      <c r="ULU558" s="437"/>
      <c r="ULW558" s="577"/>
      <c r="ULY558" s="437"/>
      <c r="UMA558" s="577"/>
      <c r="UMC558" s="437"/>
      <c r="UME558" s="577"/>
      <c r="UMG558" s="437"/>
      <c r="UMI558" s="577"/>
      <c r="UMK558" s="437"/>
      <c r="UMM558" s="577"/>
      <c r="UMO558" s="437"/>
      <c r="UMQ558" s="577"/>
      <c r="UMS558" s="437"/>
      <c r="UMU558" s="577"/>
      <c r="UMW558" s="437"/>
      <c r="UMY558" s="577"/>
      <c r="UNA558" s="437"/>
      <c r="UNC558" s="577"/>
      <c r="UNE558" s="437"/>
      <c r="UNG558" s="577"/>
      <c r="UNI558" s="437"/>
      <c r="UNK558" s="577"/>
      <c r="UNM558" s="437"/>
      <c r="UNO558" s="577"/>
      <c r="UNQ558" s="437"/>
      <c r="UNS558" s="577"/>
      <c r="UNU558" s="437"/>
      <c r="UNW558" s="577"/>
      <c r="UNY558" s="437"/>
      <c r="UOA558" s="577"/>
      <c r="UOC558" s="437"/>
      <c r="UOE558" s="577"/>
      <c r="UOG558" s="437"/>
      <c r="UOI558" s="577"/>
      <c r="UOK558" s="437"/>
      <c r="UOM558" s="577"/>
      <c r="UOO558" s="437"/>
      <c r="UOQ558" s="577"/>
      <c r="UOS558" s="437"/>
      <c r="UOU558" s="577"/>
      <c r="UOW558" s="437"/>
      <c r="UOY558" s="577"/>
      <c r="UPA558" s="437"/>
      <c r="UPC558" s="577"/>
      <c r="UPE558" s="437"/>
      <c r="UPG558" s="577"/>
      <c r="UPI558" s="437"/>
      <c r="UPK558" s="577"/>
      <c r="UPM558" s="437"/>
      <c r="UPO558" s="577"/>
      <c r="UPQ558" s="437"/>
      <c r="UPS558" s="577"/>
      <c r="UPU558" s="437"/>
      <c r="UPW558" s="577"/>
      <c r="UPY558" s="437"/>
      <c r="UQA558" s="577"/>
      <c r="UQC558" s="437"/>
      <c r="UQE558" s="577"/>
      <c r="UQG558" s="437"/>
      <c r="UQI558" s="577"/>
      <c r="UQK558" s="437"/>
      <c r="UQM558" s="577"/>
      <c r="UQO558" s="437"/>
      <c r="UQQ558" s="577"/>
      <c r="UQS558" s="437"/>
      <c r="UQU558" s="577"/>
      <c r="UQW558" s="437"/>
      <c r="UQY558" s="577"/>
      <c r="URA558" s="437"/>
      <c r="URC558" s="577"/>
      <c r="URE558" s="437"/>
      <c r="URG558" s="577"/>
      <c r="URI558" s="437"/>
      <c r="URK558" s="577"/>
      <c r="URM558" s="437"/>
      <c r="URO558" s="577"/>
      <c r="URQ558" s="437"/>
      <c r="URS558" s="577"/>
      <c r="URU558" s="437"/>
      <c r="URW558" s="577"/>
      <c r="URY558" s="437"/>
      <c r="USA558" s="577"/>
      <c r="USC558" s="437"/>
      <c r="USE558" s="577"/>
      <c r="USG558" s="437"/>
      <c r="USI558" s="577"/>
      <c r="USK558" s="437"/>
      <c r="USM558" s="577"/>
      <c r="USO558" s="437"/>
      <c r="USQ558" s="577"/>
      <c r="USS558" s="437"/>
      <c r="USU558" s="577"/>
      <c r="USW558" s="437"/>
      <c r="USY558" s="577"/>
      <c r="UTA558" s="437"/>
      <c r="UTC558" s="577"/>
      <c r="UTE558" s="437"/>
      <c r="UTG558" s="577"/>
      <c r="UTI558" s="437"/>
      <c r="UTK558" s="577"/>
      <c r="UTM558" s="437"/>
      <c r="UTO558" s="577"/>
      <c r="UTQ558" s="437"/>
      <c r="UTS558" s="577"/>
      <c r="UTU558" s="437"/>
      <c r="UTW558" s="577"/>
      <c r="UTY558" s="437"/>
      <c r="UUA558" s="577"/>
      <c r="UUC558" s="437"/>
      <c r="UUE558" s="577"/>
      <c r="UUG558" s="437"/>
      <c r="UUI558" s="577"/>
      <c r="UUK558" s="437"/>
      <c r="UUM558" s="577"/>
      <c r="UUO558" s="437"/>
      <c r="UUQ558" s="577"/>
      <c r="UUS558" s="437"/>
      <c r="UUU558" s="577"/>
      <c r="UUW558" s="437"/>
      <c r="UUY558" s="577"/>
      <c r="UVA558" s="437"/>
      <c r="UVC558" s="577"/>
      <c r="UVE558" s="437"/>
      <c r="UVG558" s="577"/>
      <c r="UVI558" s="437"/>
      <c r="UVK558" s="577"/>
      <c r="UVM558" s="437"/>
      <c r="UVO558" s="577"/>
      <c r="UVQ558" s="437"/>
      <c r="UVS558" s="577"/>
      <c r="UVU558" s="437"/>
      <c r="UVW558" s="577"/>
      <c r="UVY558" s="437"/>
      <c r="UWA558" s="577"/>
      <c r="UWC558" s="437"/>
      <c r="UWE558" s="577"/>
      <c r="UWG558" s="437"/>
      <c r="UWI558" s="577"/>
      <c r="UWK558" s="437"/>
      <c r="UWM558" s="577"/>
      <c r="UWO558" s="437"/>
      <c r="UWQ558" s="577"/>
      <c r="UWS558" s="437"/>
      <c r="UWU558" s="577"/>
      <c r="UWW558" s="437"/>
      <c r="UWY558" s="577"/>
      <c r="UXA558" s="437"/>
      <c r="UXC558" s="577"/>
      <c r="UXE558" s="437"/>
      <c r="UXG558" s="577"/>
      <c r="UXI558" s="437"/>
      <c r="UXK558" s="577"/>
      <c r="UXM558" s="437"/>
      <c r="UXO558" s="577"/>
      <c r="UXQ558" s="437"/>
      <c r="UXS558" s="577"/>
      <c r="UXU558" s="437"/>
      <c r="UXW558" s="577"/>
      <c r="UXY558" s="437"/>
      <c r="UYA558" s="577"/>
      <c r="UYC558" s="437"/>
      <c r="UYE558" s="577"/>
      <c r="UYG558" s="437"/>
      <c r="UYI558" s="577"/>
      <c r="UYK558" s="437"/>
      <c r="UYM558" s="577"/>
      <c r="UYO558" s="437"/>
      <c r="UYQ558" s="577"/>
      <c r="UYS558" s="437"/>
      <c r="UYU558" s="577"/>
      <c r="UYW558" s="437"/>
      <c r="UYY558" s="577"/>
      <c r="UZA558" s="437"/>
      <c r="UZC558" s="577"/>
      <c r="UZE558" s="437"/>
      <c r="UZG558" s="577"/>
      <c r="UZI558" s="437"/>
      <c r="UZK558" s="577"/>
      <c r="UZM558" s="437"/>
      <c r="UZO558" s="577"/>
      <c r="UZQ558" s="437"/>
      <c r="UZS558" s="577"/>
      <c r="UZU558" s="437"/>
      <c r="UZW558" s="577"/>
      <c r="UZY558" s="437"/>
      <c r="VAA558" s="577"/>
      <c r="VAC558" s="437"/>
      <c r="VAE558" s="577"/>
      <c r="VAG558" s="437"/>
      <c r="VAI558" s="577"/>
      <c r="VAK558" s="437"/>
      <c r="VAM558" s="577"/>
      <c r="VAO558" s="437"/>
      <c r="VAQ558" s="577"/>
      <c r="VAS558" s="437"/>
      <c r="VAU558" s="577"/>
      <c r="VAW558" s="437"/>
      <c r="VAY558" s="577"/>
      <c r="VBA558" s="437"/>
      <c r="VBC558" s="577"/>
      <c r="VBE558" s="437"/>
      <c r="VBG558" s="577"/>
      <c r="VBI558" s="437"/>
      <c r="VBK558" s="577"/>
      <c r="VBM558" s="437"/>
      <c r="VBO558" s="577"/>
      <c r="VBQ558" s="437"/>
      <c r="VBS558" s="577"/>
      <c r="VBU558" s="437"/>
      <c r="VBW558" s="577"/>
      <c r="VBY558" s="437"/>
      <c r="VCA558" s="577"/>
      <c r="VCC558" s="437"/>
      <c r="VCE558" s="577"/>
      <c r="VCG558" s="437"/>
      <c r="VCI558" s="577"/>
      <c r="VCK558" s="437"/>
      <c r="VCM558" s="577"/>
      <c r="VCO558" s="437"/>
      <c r="VCQ558" s="577"/>
      <c r="VCS558" s="437"/>
      <c r="VCU558" s="577"/>
      <c r="VCW558" s="437"/>
      <c r="VCY558" s="577"/>
      <c r="VDA558" s="437"/>
      <c r="VDC558" s="577"/>
      <c r="VDE558" s="437"/>
      <c r="VDG558" s="577"/>
      <c r="VDI558" s="437"/>
      <c r="VDK558" s="577"/>
      <c r="VDM558" s="437"/>
      <c r="VDO558" s="577"/>
      <c r="VDQ558" s="437"/>
      <c r="VDS558" s="577"/>
      <c r="VDU558" s="437"/>
      <c r="VDW558" s="577"/>
      <c r="VDY558" s="437"/>
      <c r="VEA558" s="577"/>
      <c r="VEC558" s="437"/>
      <c r="VEE558" s="577"/>
      <c r="VEG558" s="437"/>
      <c r="VEI558" s="577"/>
      <c r="VEK558" s="437"/>
      <c r="VEM558" s="577"/>
      <c r="VEO558" s="437"/>
      <c r="VEQ558" s="577"/>
      <c r="VES558" s="437"/>
      <c r="VEU558" s="577"/>
      <c r="VEW558" s="437"/>
      <c r="VEY558" s="577"/>
      <c r="VFA558" s="437"/>
      <c r="VFC558" s="577"/>
      <c r="VFE558" s="437"/>
      <c r="VFG558" s="577"/>
      <c r="VFI558" s="437"/>
      <c r="VFK558" s="577"/>
      <c r="VFM558" s="437"/>
      <c r="VFO558" s="577"/>
      <c r="VFQ558" s="437"/>
      <c r="VFS558" s="577"/>
      <c r="VFU558" s="437"/>
      <c r="VFW558" s="577"/>
      <c r="VFY558" s="437"/>
      <c r="VGA558" s="577"/>
      <c r="VGC558" s="437"/>
      <c r="VGE558" s="577"/>
      <c r="VGG558" s="437"/>
      <c r="VGI558" s="577"/>
      <c r="VGK558" s="437"/>
      <c r="VGM558" s="577"/>
      <c r="VGO558" s="437"/>
      <c r="VGQ558" s="577"/>
      <c r="VGS558" s="437"/>
      <c r="VGU558" s="577"/>
      <c r="VGW558" s="437"/>
      <c r="VGY558" s="577"/>
      <c r="VHA558" s="437"/>
      <c r="VHC558" s="577"/>
      <c r="VHE558" s="437"/>
      <c r="VHG558" s="577"/>
      <c r="VHI558" s="437"/>
      <c r="VHK558" s="577"/>
      <c r="VHM558" s="437"/>
      <c r="VHO558" s="577"/>
      <c r="VHQ558" s="437"/>
      <c r="VHS558" s="577"/>
      <c r="VHU558" s="437"/>
      <c r="VHW558" s="577"/>
      <c r="VHY558" s="437"/>
      <c r="VIA558" s="577"/>
      <c r="VIC558" s="437"/>
      <c r="VIE558" s="577"/>
      <c r="VIG558" s="437"/>
      <c r="VII558" s="577"/>
      <c r="VIK558" s="437"/>
      <c r="VIM558" s="577"/>
      <c r="VIO558" s="437"/>
      <c r="VIQ558" s="577"/>
      <c r="VIS558" s="437"/>
      <c r="VIU558" s="577"/>
      <c r="VIW558" s="437"/>
      <c r="VIY558" s="577"/>
      <c r="VJA558" s="437"/>
      <c r="VJC558" s="577"/>
      <c r="VJE558" s="437"/>
      <c r="VJG558" s="577"/>
      <c r="VJI558" s="437"/>
      <c r="VJK558" s="577"/>
      <c r="VJM558" s="437"/>
      <c r="VJO558" s="577"/>
      <c r="VJQ558" s="437"/>
      <c r="VJS558" s="577"/>
      <c r="VJU558" s="437"/>
      <c r="VJW558" s="577"/>
      <c r="VJY558" s="437"/>
      <c r="VKA558" s="577"/>
      <c r="VKC558" s="437"/>
      <c r="VKE558" s="577"/>
      <c r="VKG558" s="437"/>
      <c r="VKI558" s="577"/>
      <c r="VKK558" s="437"/>
      <c r="VKM558" s="577"/>
      <c r="VKO558" s="437"/>
      <c r="VKQ558" s="577"/>
      <c r="VKS558" s="437"/>
      <c r="VKU558" s="577"/>
      <c r="VKW558" s="437"/>
      <c r="VKY558" s="577"/>
      <c r="VLA558" s="437"/>
      <c r="VLC558" s="577"/>
      <c r="VLE558" s="437"/>
      <c r="VLG558" s="577"/>
      <c r="VLI558" s="437"/>
      <c r="VLK558" s="577"/>
      <c r="VLM558" s="437"/>
      <c r="VLO558" s="577"/>
      <c r="VLQ558" s="437"/>
      <c r="VLS558" s="577"/>
      <c r="VLU558" s="437"/>
      <c r="VLW558" s="577"/>
      <c r="VLY558" s="437"/>
      <c r="VMA558" s="577"/>
      <c r="VMC558" s="437"/>
      <c r="VME558" s="577"/>
      <c r="VMG558" s="437"/>
      <c r="VMI558" s="577"/>
      <c r="VMK558" s="437"/>
      <c r="VMM558" s="577"/>
      <c r="VMO558" s="437"/>
      <c r="VMQ558" s="577"/>
      <c r="VMS558" s="437"/>
      <c r="VMU558" s="577"/>
      <c r="VMW558" s="437"/>
      <c r="VMY558" s="577"/>
      <c r="VNA558" s="437"/>
      <c r="VNC558" s="577"/>
      <c r="VNE558" s="437"/>
      <c r="VNG558" s="577"/>
      <c r="VNI558" s="437"/>
      <c r="VNK558" s="577"/>
      <c r="VNM558" s="437"/>
      <c r="VNO558" s="577"/>
      <c r="VNQ558" s="437"/>
      <c r="VNS558" s="577"/>
      <c r="VNU558" s="437"/>
      <c r="VNW558" s="577"/>
      <c r="VNY558" s="437"/>
      <c r="VOA558" s="577"/>
      <c r="VOC558" s="437"/>
      <c r="VOE558" s="577"/>
      <c r="VOG558" s="437"/>
      <c r="VOI558" s="577"/>
      <c r="VOK558" s="437"/>
      <c r="VOM558" s="577"/>
      <c r="VOO558" s="437"/>
      <c r="VOQ558" s="577"/>
      <c r="VOS558" s="437"/>
      <c r="VOU558" s="577"/>
      <c r="VOW558" s="437"/>
      <c r="VOY558" s="577"/>
      <c r="VPA558" s="437"/>
      <c r="VPC558" s="577"/>
      <c r="VPE558" s="437"/>
      <c r="VPG558" s="577"/>
      <c r="VPI558" s="437"/>
      <c r="VPK558" s="577"/>
      <c r="VPM558" s="437"/>
      <c r="VPO558" s="577"/>
      <c r="VPQ558" s="437"/>
      <c r="VPS558" s="577"/>
      <c r="VPU558" s="437"/>
      <c r="VPW558" s="577"/>
      <c r="VPY558" s="437"/>
      <c r="VQA558" s="577"/>
      <c r="VQC558" s="437"/>
      <c r="VQE558" s="577"/>
      <c r="VQG558" s="437"/>
      <c r="VQI558" s="577"/>
      <c r="VQK558" s="437"/>
      <c r="VQM558" s="577"/>
      <c r="VQO558" s="437"/>
      <c r="VQQ558" s="577"/>
      <c r="VQS558" s="437"/>
      <c r="VQU558" s="577"/>
      <c r="VQW558" s="437"/>
      <c r="VQY558" s="577"/>
      <c r="VRA558" s="437"/>
      <c r="VRC558" s="577"/>
      <c r="VRE558" s="437"/>
      <c r="VRG558" s="577"/>
      <c r="VRI558" s="437"/>
      <c r="VRK558" s="577"/>
      <c r="VRM558" s="437"/>
      <c r="VRO558" s="577"/>
      <c r="VRQ558" s="437"/>
      <c r="VRS558" s="577"/>
      <c r="VRU558" s="437"/>
      <c r="VRW558" s="577"/>
      <c r="VRY558" s="437"/>
      <c r="VSA558" s="577"/>
      <c r="VSC558" s="437"/>
      <c r="VSE558" s="577"/>
      <c r="VSG558" s="437"/>
      <c r="VSI558" s="577"/>
      <c r="VSK558" s="437"/>
      <c r="VSM558" s="577"/>
      <c r="VSO558" s="437"/>
      <c r="VSQ558" s="577"/>
      <c r="VSS558" s="437"/>
      <c r="VSU558" s="577"/>
      <c r="VSW558" s="437"/>
      <c r="VSY558" s="577"/>
      <c r="VTA558" s="437"/>
      <c r="VTC558" s="577"/>
      <c r="VTE558" s="437"/>
      <c r="VTG558" s="577"/>
      <c r="VTI558" s="437"/>
      <c r="VTK558" s="577"/>
      <c r="VTM558" s="437"/>
      <c r="VTO558" s="577"/>
      <c r="VTQ558" s="437"/>
      <c r="VTS558" s="577"/>
      <c r="VTU558" s="437"/>
      <c r="VTW558" s="577"/>
      <c r="VTY558" s="437"/>
      <c r="VUA558" s="577"/>
      <c r="VUC558" s="437"/>
      <c r="VUE558" s="577"/>
      <c r="VUG558" s="437"/>
      <c r="VUI558" s="577"/>
      <c r="VUK558" s="437"/>
      <c r="VUM558" s="577"/>
      <c r="VUO558" s="437"/>
      <c r="VUQ558" s="577"/>
      <c r="VUS558" s="437"/>
      <c r="VUU558" s="577"/>
      <c r="VUW558" s="437"/>
      <c r="VUY558" s="577"/>
      <c r="VVA558" s="437"/>
      <c r="VVC558" s="577"/>
      <c r="VVE558" s="437"/>
      <c r="VVG558" s="577"/>
      <c r="VVI558" s="437"/>
      <c r="VVK558" s="577"/>
      <c r="VVM558" s="437"/>
      <c r="VVO558" s="577"/>
      <c r="VVQ558" s="437"/>
      <c r="VVS558" s="577"/>
      <c r="VVU558" s="437"/>
      <c r="VVW558" s="577"/>
      <c r="VVY558" s="437"/>
      <c r="VWA558" s="577"/>
      <c r="VWC558" s="437"/>
      <c r="VWE558" s="577"/>
      <c r="VWG558" s="437"/>
      <c r="VWI558" s="577"/>
      <c r="VWK558" s="437"/>
      <c r="VWM558" s="577"/>
      <c r="VWO558" s="437"/>
      <c r="VWQ558" s="577"/>
      <c r="VWS558" s="437"/>
      <c r="VWU558" s="577"/>
      <c r="VWW558" s="437"/>
      <c r="VWY558" s="577"/>
      <c r="VXA558" s="437"/>
      <c r="VXC558" s="577"/>
      <c r="VXE558" s="437"/>
      <c r="VXG558" s="577"/>
      <c r="VXI558" s="437"/>
      <c r="VXK558" s="577"/>
      <c r="VXM558" s="437"/>
      <c r="VXO558" s="577"/>
      <c r="VXQ558" s="437"/>
      <c r="VXS558" s="577"/>
      <c r="VXU558" s="437"/>
      <c r="VXW558" s="577"/>
      <c r="VXY558" s="437"/>
      <c r="VYA558" s="577"/>
      <c r="VYC558" s="437"/>
      <c r="VYE558" s="577"/>
      <c r="VYG558" s="437"/>
      <c r="VYI558" s="577"/>
      <c r="VYK558" s="437"/>
      <c r="VYM558" s="577"/>
      <c r="VYO558" s="437"/>
      <c r="VYQ558" s="577"/>
      <c r="VYS558" s="437"/>
      <c r="VYU558" s="577"/>
      <c r="VYW558" s="437"/>
      <c r="VYY558" s="577"/>
      <c r="VZA558" s="437"/>
      <c r="VZC558" s="577"/>
      <c r="VZE558" s="437"/>
      <c r="VZG558" s="577"/>
      <c r="VZI558" s="437"/>
      <c r="VZK558" s="577"/>
      <c r="VZM558" s="437"/>
      <c r="VZO558" s="577"/>
      <c r="VZQ558" s="437"/>
      <c r="VZS558" s="577"/>
      <c r="VZU558" s="437"/>
      <c r="VZW558" s="577"/>
      <c r="VZY558" s="437"/>
      <c r="WAA558" s="577"/>
      <c r="WAC558" s="437"/>
      <c r="WAE558" s="577"/>
      <c r="WAG558" s="437"/>
      <c r="WAI558" s="577"/>
      <c r="WAK558" s="437"/>
      <c r="WAM558" s="577"/>
      <c r="WAO558" s="437"/>
      <c r="WAQ558" s="577"/>
      <c r="WAS558" s="437"/>
      <c r="WAU558" s="577"/>
      <c r="WAW558" s="437"/>
      <c r="WAY558" s="577"/>
      <c r="WBA558" s="437"/>
      <c r="WBC558" s="577"/>
      <c r="WBE558" s="437"/>
      <c r="WBG558" s="577"/>
      <c r="WBI558" s="437"/>
      <c r="WBK558" s="577"/>
      <c r="WBM558" s="437"/>
      <c r="WBO558" s="577"/>
      <c r="WBQ558" s="437"/>
      <c r="WBS558" s="577"/>
      <c r="WBU558" s="437"/>
      <c r="WBW558" s="577"/>
      <c r="WBY558" s="437"/>
      <c r="WCA558" s="577"/>
      <c r="WCC558" s="437"/>
      <c r="WCE558" s="577"/>
      <c r="WCG558" s="437"/>
      <c r="WCI558" s="577"/>
      <c r="WCK558" s="437"/>
      <c r="WCM558" s="577"/>
      <c r="WCO558" s="437"/>
      <c r="WCQ558" s="577"/>
      <c r="WCS558" s="437"/>
      <c r="WCU558" s="577"/>
      <c r="WCW558" s="437"/>
      <c r="WCY558" s="577"/>
      <c r="WDA558" s="437"/>
      <c r="WDC558" s="577"/>
      <c r="WDE558" s="437"/>
      <c r="WDG558" s="577"/>
      <c r="WDI558" s="437"/>
      <c r="WDK558" s="577"/>
      <c r="WDM558" s="437"/>
      <c r="WDO558" s="577"/>
      <c r="WDQ558" s="437"/>
      <c r="WDS558" s="577"/>
      <c r="WDU558" s="437"/>
      <c r="WDW558" s="577"/>
      <c r="WDY558" s="437"/>
      <c r="WEA558" s="577"/>
      <c r="WEC558" s="437"/>
      <c r="WEE558" s="577"/>
      <c r="WEG558" s="437"/>
      <c r="WEI558" s="577"/>
      <c r="WEK558" s="437"/>
      <c r="WEM558" s="577"/>
      <c r="WEO558" s="437"/>
      <c r="WEQ558" s="577"/>
      <c r="WES558" s="437"/>
      <c r="WEU558" s="577"/>
      <c r="WEW558" s="437"/>
      <c r="WEY558" s="577"/>
      <c r="WFA558" s="437"/>
      <c r="WFC558" s="577"/>
      <c r="WFE558" s="437"/>
      <c r="WFG558" s="577"/>
      <c r="WFI558" s="437"/>
      <c r="WFK558" s="577"/>
      <c r="WFM558" s="437"/>
      <c r="WFO558" s="577"/>
      <c r="WFQ558" s="437"/>
      <c r="WFS558" s="577"/>
      <c r="WFU558" s="437"/>
      <c r="WFW558" s="577"/>
      <c r="WFY558" s="437"/>
      <c r="WGA558" s="577"/>
      <c r="WGC558" s="437"/>
      <c r="WGE558" s="577"/>
      <c r="WGG558" s="437"/>
      <c r="WGI558" s="577"/>
      <c r="WGK558" s="437"/>
      <c r="WGM558" s="577"/>
      <c r="WGO558" s="437"/>
      <c r="WGQ558" s="577"/>
      <c r="WGS558" s="437"/>
      <c r="WGU558" s="577"/>
      <c r="WGW558" s="437"/>
      <c r="WGY558" s="577"/>
      <c r="WHA558" s="437"/>
      <c r="WHC558" s="577"/>
      <c r="WHE558" s="437"/>
      <c r="WHG558" s="577"/>
      <c r="WHI558" s="437"/>
      <c r="WHK558" s="577"/>
      <c r="WHM558" s="437"/>
      <c r="WHO558" s="577"/>
      <c r="WHQ558" s="437"/>
      <c r="WHS558" s="577"/>
      <c r="WHU558" s="437"/>
      <c r="WHW558" s="577"/>
      <c r="WHY558" s="437"/>
      <c r="WIA558" s="577"/>
      <c r="WIC558" s="437"/>
      <c r="WIE558" s="577"/>
      <c r="WIG558" s="437"/>
      <c r="WII558" s="577"/>
      <c r="WIK558" s="437"/>
      <c r="WIM558" s="577"/>
      <c r="WIO558" s="437"/>
      <c r="WIQ558" s="577"/>
      <c r="WIS558" s="437"/>
      <c r="WIU558" s="577"/>
      <c r="WIW558" s="437"/>
      <c r="WIY558" s="577"/>
      <c r="WJA558" s="437"/>
      <c r="WJC558" s="577"/>
      <c r="WJE558" s="437"/>
      <c r="WJG558" s="577"/>
      <c r="WJI558" s="437"/>
      <c r="WJK558" s="577"/>
      <c r="WJM558" s="437"/>
      <c r="WJO558" s="577"/>
      <c r="WJQ558" s="437"/>
      <c r="WJS558" s="577"/>
      <c r="WJU558" s="437"/>
      <c r="WJW558" s="577"/>
      <c r="WJY558" s="437"/>
      <c r="WKA558" s="577"/>
      <c r="WKC558" s="437"/>
      <c r="WKE558" s="577"/>
      <c r="WKG558" s="437"/>
      <c r="WKI558" s="577"/>
      <c r="WKK558" s="437"/>
      <c r="WKM558" s="577"/>
      <c r="WKO558" s="437"/>
      <c r="WKQ558" s="577"/>
      <c r="WKS558" s="437"/>
      <c r="WKU558" s="577"/>
      <c r="WKW558" s="437"/>
      <c r="WKY558" s="577"/>
      <c r="WLA558" s="437"/>
      <c r="WLC558" s="577"/>
      <c r="WLE558" s="437"/>
      <c r="WLG558" s="577"/>
      <c r="WLI558" s="437"/>
      <c r="WLK558" s="577"/>
      <c r="WLM558" s="437"/>
      <c r="WLO558" s="577"/>
      <c r="WLQ558" s="437"/>
      <c r="WLS558" s="577"/>
      <c r="WLU558" s="437"/>
      <c r="WLW558" s="577"/>
      <c r="WLY558" s="437"/>
      <c r="WMA558" s="577"/>
      <c r="WMC558" s="437"/>
      <c r="WME558" s="577"/>
      <c r="WMG558" s="437"/>
      <c r="WMI558" s="577"/>
      <c r="WMK558" s="437"/>
      <c r="WMM558" s="577"/>
      <c r="WMO558" s="437"/>
      <c r="WMQ558" s="577"/>
      <c r="WMS558" s="437"/>
      <c r="WMU558" s="577"/>
      <c r="WMW558" s="437"/>
      <c r="WMY558" s="577"/>
      <c r="WNA558" s="437"/>
      <c r="WNC558" s="577"/>
      <c r="WNE558" s="437"/>
      <c r="WNG558" s="577"/>
      <c r="WNI558" s="437"/>
      <c r="WNK558" s="577"/>
      <c r="WNM558" s="437"/>
      <c r="WNO558" s="577"/>
      <c r="WNQ558" s="437"/>
      <c r="WNS558" s="577"/>
      <c r="WNU558" s="437"/>
      <c r="WNW558" s="577"/>
      <c r="WNY558" s="437"/>
      <c r="WOA558" s="577"/>
      <c r="WOC558" s="437"/>
      <c r="WOE558" s="577"/>
      <c r="WOG558" s="437"/>
      <c r="WOI558" s="577"/>
      <c r="WOK558" s="437"/>
      <c r="WOM558" s="577"/>
      <c r="WOO558" s="437"/>
      <c r="WOQ558" s="577"/>
      <c r="WOS558" s="437"/>
      <c r="WOU558" s="577"/>
      <c r="WOW558" s="437"/>
      <c r="WOY558" s="577"/>
      <c r="WPA558" s="437"/>
      <c r="WPC558" s="577"/>
      <c r="WPE558" s="437"/>
      <c r="WPG558" s="577"/>
      <c r="WPI558" s="437"/>
      <c r="WPK558" s="577"/>
      <c r="WPM558" s="437"/>
      <c r="WPO558" s="577"/>
      <c r="WPQ558" s="437"/>
      <c r="WPS558" s="577"/>
      <c r="WPU558" s="437"/>
      <c r="WPW558" s="577"/>
      <c r="WPY558" s="437"/>
      <c r="WQA558" s="577"/>
      <c r="WQC558" s="437"/>
      <c r="WQE558" s="577"/>
      <c r="WQG558" s="437"/>
      <c r="WQI558" s="577"/>
      <c r="WQK558" s="437"/>
      <c r="WQM558" s="577"/>
      <c r="WQO558" s="437"/>
      <c r="WQQ558" s="577"/>
      <c r="WQS558" s="437"/>
      <c r="WQU558" s="577"/>
      <c r="WQW558" s="437"/>
      <c r="WQY558" s="577"/>
      <c r="WRA558" s="437"/>
      <c r="WRC558" s="577"/>
      <c r="WRE558" s="437"/>
      <c r="WRG558" s="577"/>
      <c r="WRI558" s="437"/>
      <c r="WRK558" s="577"/>
      <c r="WRM558" s="437"/>
      <c r="WRO558" s="577"/>
      <c r="WRQ558" s="437"/>
      <c r="WRS558" s="577"/>
      <c r="WRU558" s="437"/>
      <c r="WRW558" s="577"/>
      <c r="WRY558" s="437"/>
      <c r="WSA558" s="577"/>
      <c r="WSC558" s="437"/>
      <c r="WSE558" s="577"/>
      <c r="WSG558" s="437"/>
      <c r="WSI558" s="577"/>
      <c r="WSK558" s="437"/>
      <c r="WSM558" s="577"/>
      <c r="WSO558" s="437"/>
      <c r="WSQ558" s="577"/>
      <c r="WSS558" s="437"/>
      <c r="WSU558" s="577"/>
      <c r="WSW558" s="437"/>
      <c r="WSY558" s="577"/>
      <c r="WTA558" s="437"/>
      <c r="WTC558" s="577"/>
      <c r="WTE558" s="437"/>
      <c r="WTG558" s="577"/>
      <c r="WTI558" s="437"/>
      <c r="WTK558" s="577"/>
      <c r="WTM558" s="437"/>
      <c r="WTO558" s="577"/>
      <c r="WTQ558" s="437"/>
      <c r="WTS558" s="577"/>
      <c r="WTU558" s="437"/>
      <c r="WTW558" s="577"/>
      <c r="WTY558" s="437"/>
      <c r="WUA558" s="577"/>
      <c r="WUC558" s="437"/>
      <c r="WUE558" s="577"/>
      <c r="WUG558" s="437"/>
      <c r="WUI558" s="577"/>
      <c r="WUK558" s="437"/>
      <c r="WUM558" s="577"/>
      <c r="WUO558" s="437"/>
      <c r="WUQ558" s="577"/>
      <c r="WUS558" s="437"/>
      <c r="WUU558" s="577"/>
      <c r="WUW558" s="437"/>
      <c r="WUY558" s="577"/>
      <c r="WVA558" s="437"/>
      <c r="WVC558" s="577"/>
      <c r="WVE558" s="437"/>
      <c r="WVG558" s="577"/>
      <c r="WVI558" s="437"/>
      <c r="WVK558" s="577"/>
      <c r="WVM558" s="437"/>
      <c r="WVO558" s="577"/>
      <c r="WVQ558" s="437"/>
      <c r="WVS558" s="577"/>
      <c r="WVU558" s="437"/>
      <c r="WVW558" s="577"/>
      <c r="WVY558" s="437"/>
      <c r="WWA558" s="577"/>
      <c r="WWC558" s="437"/>
      <c r="WWE558" s="577"/>
      <c r="WWG558" s="437"/>
      <c r="WWI558" s="577"/>
      <c r="WWK558" s="437"/>
      <c r="WWM558" s="577"/>
      <c r="WWO558" s="437"/>
      <c r="WWQ558" s="577"/>
      <c r="WWS558" s="437"/>
      <c r="WWU558" s="577"/>
      <c r="WWW558" s="437"/>
      <c r="WWY558" s="577"/>
      <c r="WXA558" s="437"/>
      <c r="WXC558" s="577"/>
      <c r="WXE558" s="437"/>
      <c r="WXG558" s="577"/>
      <c r="WXI558" s="437"/>
      <c r="WXK558" s="577"/>
      <c r="WXM558" s="437"/>
      <c r="WXO558" s="577"/>
      <c r="WXQ558" s="437"/>
      <c r="WXS558" s="577"/>
      <c r="WXU558" s="437"/>
      <c r="WXW558" s="577"/>
      <c r="WXY558" s="437"/>
      <c r="WYA558" s="577"/>
      <c r="WYC558" s="437"/>
      <c r="WYE558" s="577"/>
      <c r="WYG558" s="437"/>
      <c r="WYI558" s="577"/>
      <c r="WYK558" s="437"/>
      <c r="WYM558" s="577"/>
      <c r="WYO558" s="437"/>
      <c r="WYQ558" s="577"/>
      <c r="WYS558" s="437"/>
      <c r="WYU558" s="577"/>
      <c r="WYW558" s="437"/>
      <c r="WYY558" s="577"/>
      <c r="WZA558" s="437"/>
      <c r="WZC558" s="577"/>
      <c r="WZE558" s="437"/>
      <c r="WZG558" s="577"/>
      <c r="WZI558" s="437"/>
      <c r="WZK558" s="577"/>
      <c r="WZM558" s="437"/>
      <c r="WZO558" s="577"/>
      <c r="WZQ558" s="437"/>
      <c r="WZS558" s="577"/>
      <c r="WZU558" s="437"/>
      <c r="WZW558" s="577"/>
      <c r="WZY558" s="437"/>
      <c r="XAA558" s="577"/>
      <c r="XAC558" s="437"/>
      <c r="XAE558" s="577"/>
      <c r="XAG558" s="437"/>
      <c r="XAI558" s="577"/>
      <c r="XAK558" s="437"/>
      <c r="XAM558" s="577"/>
      <c r="XAO558" s="437"/>
      <c r="XAQ558" s="577"/>
      <c r="XAS558" s="437"/>
      <c r="XAU558" s="577"/>
      <c r="XAW558" s="437"/>
      <c r="XAY558" s="577"/>
      <c r="XBA558" s="437"/>
      <c r="XBC558" s="577"/>
      <c r="XBE558" s="437"/>
      <c r="XBG558" s="577"/>
      <c r="XBI558" s="437"/>
      <c r="XBK558" s="577"/>
      <c r="XBM558" s="437"/>
      <c r="XBO558" s="577"/>
      <c r="XBQ558" s="437"/>
      <c r="XBS558" s="577"/>
      <c r="XBU558" s="437"/>
      <c r="XBW558" s="577"/>
      <c r="XBY558" s="437"/>
      <c r="XCA558" s="577"/>
      <c r="XCC558" s="437"/>
      <c r="XCE558" s="577"/>
      <c r="XCG558" s="437"/>
      <c r="XCI558" s="577"/>
      <c r="XCK558" s="437"/>
      <c r="XCM558" s="577"/>
      <c r="XCO558" s="437"/>
      <c r="XCQ558" s="577"/>
      <c r="XCS558" s="437"/>
      <c r="XCU558" s="577"/>
      <c r="XCW558" s="437"/>
      <c r="XCY558" s="577"/>
      <c r="XDA558" s="437"/>
      <c r="XDC558" s="577"/>
      <c r="XDE558" s="437"/>
      <c r="XDG558" s="577"/>
      <c r="XDI558" s="437"/>
      <c r="XDK558" s="577"/>
      <c r="XDM558" s="437"/>
      <c r="XDO558" s="577"/>
      <c r="XDQ558" s="437"/>
      <c r="XDS558" s="577"/>
      <c r="XDU558" s="437"/>
      <c r="XDW558" s="577"/>
      <c r="XDY558" s="437"/>
      <c r="XEA558" s="577"/>
      <c r="XEC558" s="437"/>
      <c r="XEE558" s="577"/>
      <c r="XEG558" s="437"/>
      <c r="XEI558" s="577"/>
      <c r="XEK558" s="437"/>
      <c r="XEM558" s="577"/>
      <c r="XEO558" s="437"/>
      <c r="XEQ558" s="577"/>
      <c r="XES558" s="437"/>
      <c r="XEU558" s="577"/>
      <c r="XEW558" s="437"/>
      <c r="XEY558" s="577"/>
      <c r="XFA558" s="437"/>
      <c r="XFC558" s="577"/>
    </row>
    <row r="559" spans="1:1023 1025:2047 2049:3071 3073:4095 4097:5119 5121:6143 6145:7167 7169:8191 8193:9215 9217:10239 10241:11263 11265:12287 12289:13311 13313:14335 14337:15359 15361:16383">
      <c r="A559" s="437"/>
      <c r="E559" s="437"/>
      <c r="G559" s="577"/>
      <c r="I559" s="437"/>
      <c r="K559" s="577"/>
      <c r="M559" s="437"/>
      <c r="O559" s="577"/>
      <c r="Q559" s="437"/>
      <c r="S559" s="577"/>
      <c r="U559" s="437"/>
      <c r="W559" s="577"/>
      <c r="Y559" s="437"/>
      <c r="AA559" s="577"/>
      <c r="AC559" s="437"/>
      <c r="AE559" s="577"/>
      <c r="AG559" s="437"/>
      <c r="AI559" s="577"/>
      <c r="AK559" s="437"/>
      <c r="AM559" s="577"/>
      <c r="AO559" s="437"/>
      <c r="AQ559" s="577"/>
      <c r="AS559" s="437"/>
      <c r="AU559" s="577"/>
      <c r="AW559" s="437"/>
      <c r="AY559" s="577"/>
      <c r="BA559" s="437"/>
      <c r="BC559" s="577"/>
      <c r="BE559" s="437"/>
      <c r="BG559" s="577"/>
      <c r="BI559" s="437"/>
      <c r="BK559" s="577"/>
      <c r="BM559" s="437"/>
      <c r="BO559" s="577"/>
      <c r="BQ559" s="437"/>
      <c r="BS559" s="577"/>
      <c r="BU559" s="437"/>
      <c r="BW559" s="577"/>
      <c r="BY559" s="437"/>
      <c r="CA559" s="577"/>
      <c r="CC559" s="437"/>
      <c r="CE559" s="577"/>
      <c r="CG559" s="437"/>
      <c r="CI559" s="577"/>
      <c r="CK559" s="437"/>
      <c r="CM559" s="577"/>
      <c r="CO559" s="437"/>
      <c r="CQ559" s="577"/>
      <c r="CS559" s="437"/>
      <c r="CU559" s="577"/>
      <c r="CW559" s="437"/>
      <c r="CY559" s="577"/>
      <c r="DA559" s="437"/>
      <c r="DC559" s="577"/>
      <c r="DE559" s="437"/>
      <c r="DG559" s="577"/>
      <c r="DI559" s="437"/>
      <c r="DK559" s="577"/>
      <c r="DM559" s="437"/>
      <c r="DO559" s="577"/>
      <c r="DQ559" s="437"/>
      <c r="DS559" s="577"/>
      <c r="DU559" s="437"/>
      <c r="DW559" s="577"/>
      <c r="DY559" s="437"/>
      <c r="EA559" s="577"/>
      <c r="EC559" s="437"/>
      <c r="EE559" s="577"/>
      <c r="EG559" s="437"/>
      <c r="EI559" s="577"/>
      <c r="EK559" s="437"/>
      <c r="EM559" s="577"/>
      <c r="EO559" s="437"/>
      <c r="EQ559" s="577"/>
      <c r="ES559" s="437"/>
      <c r="EU559" s="577"/>
      <c r="EW559" s="437"/>
      <c r="EY559" s="577"/>
      <c r="FA559" s="437"/>
      <c r="FC559" s="577"/>
      <c r="FE559" s="437"/>
      <c r="FG559" s="577"/>
      <c r="FI559" s="437"/>
      <c r="FK559" s="577"/>
      <c r="FM559" s="437"/>
      <c r="FO559" s="577"/>
      <c r="FQ559" s="437"/>
      <c r="FS559" s="577"/>
      <c r="FU559" s="437"/>
      <c r="FW559" s="577"/>
      <c r="FY559" s="437"/>
      <c r="GA559" s="577"/>
      <c r="GC559" s="437"/>
      <c r="GE559" s="577"/>
      <c r="GG559" s="437"/>
      <c r="GI559" s="577"/>
      <c r="GK559" s="437"/>
      <c r="GM559" s="577"/>
      <c r="GO559" s="437"/>
      <c r="GQ559" s="577"/>
      <c r="GS559" s="437"/>
      <c r="GU559" s="577"/>
      <c r="GW559" s="437"/>
      <c r="GY559" s="577"/>
      <c r="HA559" s="437"/>
      <c r="HC559" s="577"/>
      <c r="HE559" s="437"/>
      <c r="HG559" s="577"/>
      <c r="HI559" s="437"/>
      <c r="HK559" s="577"/>
      <c r="HM559" s="437"/>
      <c r="HO559" s="577"/>
      <c r="HQ559" s="437"/>
      <c r="HS559" s="577"/>
      <c r="HU559" s="437"/>
      <c r="HW559" s="577"/>
      <c r="HY559" s="437"/>
      <c r="IA559" s="577"/>
      <c r="IC559" s="437"/>
      <c r="IE559" s="577"/>
      <c r="IG559" s="437"/>
      <c r="II559" s="577"/>
      <c r="IK559" s="437"/>
      <c r="IM559" s="577"/>
      <c r="IO559" s="437"/>
      <c r="IQ559" s="577"/>
      <c r="IS559" s="437"/>
      <c r="IU559" s="577"/>
      <c r="IW559" s="437"/>
      <c r="IY559" s="577"/>
      <c r="JA559" s="437"/>
      <c r="JC559" s="577"/>
      <c r="JE559" s="437"/>
      <c r="JG559" s="577"/>
      <c r="JI559" s="437"/>
      <c r="JK559" s="577"/>
      <c r="JM559" s="437"/>
      <c r="JO559" s="577"/>
      <c r="JQ559" s="437"/>
      <c r="JS559" s="577"/>
      <c r="JU559" s="437"/>
      <c r="JW559" s="577"/>
      <c r="JY559" s="437"/>
      <c r="KA559" s="577"/>
      <c r="KC559" s="437"/>
      <c r="KE559" s="577"/>
      <c r="KG559" s="437"/>
      <c r="KI559" s="577"/>
      <c r="KK559" s="437"/>
      <c r="KM559" s="577"/>
      <c r="KO559" s="437"/>
      <c r="KQ559" s="577"/>
      <c r="KS559" s="437"/>
      <c r="KU559" s="577"/>
      <c r="KW559" s="437"/>
      <c r="KY559" s="577"/>
      <c r="LA559" s="437"/>
      <c r="LC559" s="577"/>
      <c r="LE559" s="437"/>
      <c r="LG559" s="577"/>
      <c r="LI559" s="437"/>
      <c r="LK559" s="577"/>
      <c r="LM559" s="437"/>
      <c r="LO559" s="577"/>
      <c r="LQ559" s="437"/>
      <c r="LS559" s="577"/>
      <c r="LU559" s="437"/>
      <c r="LW559" s="577"/>
      <c r="LY559" s="437"/>
      <c r="MA559" s="577"/>
      <c r="MC559" s="437"/>
      <c r="ME559" s="577"/>
      <c r="MG559" s="437"/>
      <c r="MI559" s="577"/>
      <c r="MK559" s="437"/>
      <c r="MM559" s="577"/>
      <c r="MO559" s="437"/>
      <c r="MQ559" s="577"/>
      <c r="MS559" s="437"/>
      <c r="MU559" s="577"/>
      <c r="MW559" s="437"/>
      <c r="MY559" s="577"/>
      <c r="NA559" s="437"/>
      <c r="NC559" s="577"/>
      <c r="NE559" s="437"/>
      <c r="NG559" s="577"/>
      <c r="NI559" s="437"/>
      <c r="NK559" s="577"/>
      <c r="NM559" s="437"/>
      <c r="NO559" s="577"/>
      <c r="NQ559" s="437"/>
      <c r="NS559" s="577"/>
      <c r="NU559" s="437"/>
      <c r="NW559" s="577"/>
      <c r="NY559" s="437"/>
      <c r="OA559" s="577"/>
      <c r="OC559" s="437"/>
      <c r="OE559" s="577"/>
      <c r="OG559" s="437"/>
      <c r="OI559" s="577"/>
      <c r="OK559" s="437"/>
      <c r="OM559" s="577"/>
      <c r="OO559" s="437"/>
      <c r="OQ559" s="577"/>
      <c r="OS559" s="437"/>
      <c r="OU559" s="577"/>
      <c r="OW559" s="437"/>
      <c r="OY559" s="577"/>
      <c r="PA559" s="437"/>
      <c r="PC559" s="577"/>
      <c r="PE559" s="437"/>
      <c r="PG559" s="577"/>
      <c r="PI559" s="437"/>
      <c r="PK559" s="577"/>
      <c r="PM559" s="437"/>
      <c r="PO559" s="577"/>
      <c r="PQ559" s="437"/>
      <c r="PS559" s="577"/>
      <c r="PU559" s="437"/>
      <c r="PW559" s="577"/>
      <c r="PY559" s="437"/>
      <c r="QA559" s="577"/>
      <c r="QC559" s="437"/>
      <c r="QE559" s="577"/>
      <c r="QG559" s="437"/>
      <c r="QI559" s="577"/>
      <c r="QK559" s="437"/>
      <c r="QM559" s="577"/>
      <c r="QO559" s="437"/>
      <c r="QQ559" s="577"/>
      <c r="QS559" s="437"/>
      <c r="QU559" s="577"/>
      <c r="QW559" s="437"/>
      <c r="QY559" s="577"/>
      <c r="RA559" s="437"/>
      <c r="RC559" s="577"/>
      <c r="RE559" s="437"/>
      <c r="RG559" s="577"/>
      <c r="RI559" s="437"/>
      <c r="RK559" s="577"/>
      <c r="RM559" s="437"/>
      <c r="RO559" s="577"/>
      <c r="RQ559" s="437"/>
      <c r="RS559" s="577"/>
      <c r="RU559" s="437"/>
      <c r="RW559" s="577"/>
      <c r="RY559" s="437"/>
      <c r="SA559" s="577"/>
      <c r="SC559" s="437"/>
      <c r="SE559" s="577"/>
      <c r="SG559" s="437"/>
      <c r="SI559" s="577"/>
      <c r="SK559" s="437"/>
      <c r="SM559" s="577"/>
      <c r="SO559" s="437"/>
      <c r="SQ559" s="577"/>
      <c r="SS559" s="437"/>
      <c r="SU559" s="577"/>
      <c r="SW559" s="437"/>
      <c r="SY559" s="577"/>
      <c r="TA559" s="437"/>
      <c r="TC559" s="577"/>
      <c r="TE559" s="437"/>
      <c r="TG559" s="577"/>
      <c r="TI559" s="437"/>
      <c r="TK559" s="577"/>
      <c r="TM559" s="437"/>
      <c r="TO559" s="577"/>
      <c r="TQ559" s="437"/>
      <c r="TS559" s="577"/>
      <c r="TU559" s="437"/>
      <c r="TW559" s="577"/>
      <c r="TY559" s="437"/>
      <c r="UA559" s="577"/>
      <c r="UC559" s="437"/>
      <c r="UE559" s="577"/>
      <c r="UG559" s="437"/>
      <c r="UI559" s="577"/>
      <c r="UK559" s="437"/>
      <c r="UM559" s="577"/>
      <c r="UO559" s="437"/>
      <c r="UQ559" s="577"/>
      <c r="US559" s="437"/>
      <c r="UU559" s="577"/>
      <c r="UW559" s="437"/>
      <c r="UY559" s="577"/>
      <c r="VA559" s="437"/>
      <c r="VC559" s="577"/>
      <c r="VE559" s="437"/>
      <c r="VG559" s="577"/>
      <c r="VI559" s="437"/>
      <c r="VK559" s="577"/>
      <c r="VM559" s="437"/>
      <c r="VO559" s="577"/>
      <c r="VQ559" s="437"/>
      <c r="VS559" s="577"/>
      <c r="VU559" s="437"/>
      <c r="VW559" s="577"/>
      <c r="VY559" s="437"/>
      <c r="WA559" s="577"/>
      <c r="WC559" s="437"/>
      <c r="WE559" s="577"/>
      <c r="WG559" s="437"/>
      <c r="WI559" s="577"/>
      <c r="WK559" s="437"/>
      <c r="WM559" s="577"/>
      <c r="WO559" s="437"/>
      <c r="WQ559" s="577"/>
      <c r="WS559" s="437"/>
      <c r="WU559" s="577"/>
      <c r="WW559" s="437"/>
      <c r="WY559" s="577"/>
      <c r="XA559" s="437"/>
      <c r="XC559" s="577"/>
      <c r="XE559" s="437"/>
      <c r="XG559" s="577"/>
      <c r="XI559" s="437"/>
      <c r="XK559" s="577"/>
      <c r="XM559" s="437"/>
      <c r="XO559" s="577"/>
      <c r="XQ559" s="437"/>
      <c r="XS559" s="577"/>
      <c r="XU559" s="437"/>
      <c r="XW559" s="577"/>
      <c r="XY559" s="437"/>
      <c r="YA559" s="577"/>
      <c r="YC559" s="437"/>
      <c r="YE559" s="577"/>
      <c r="YG559" s="437"/>
      <c r="YI559" s="577"/>
      <c r="YK559" s="437"/>
      <c r="YM559" s="577"/>
      <c r="YO559" s="437"/>
      <c r="YQ559" s="577"/>
      <c r="YS559" s="437"/>
      <c r="YU559" s="577"/>
      <c r="YW559" s="437"/>
      <c r="YY559" s="577"/>
      <c r="ZA559" s="437"/>
      <c r="ZC559" s="577"/>
      <c r="ZE559" s="437"/>
      <c r="ZG559" s="577"/>
      <c r="ZI559" s="437"/>
      <c r="ZK559" s="577"/>
      <c r="ZM559" s="437"/>
      <c r="ZO559" s="577"/>
      <c r="ZQ559" s="437"/>
      <c r="ZS559" s="577"/>
      <c r="ZU559" s="437"/>
      <c r="ZW559" s="577"/>
      <c r="ZY559" s="437"/>
      <c r="AAA559" s="577"/>
      <c r="AAC559" s="437"/>
      <c r="AAE559" s="577"/>
      <c r="AAG559" s="437"/>
      <c r="AAI559" s="577"/>
      <c r="AAK559" s="437"/>
      <c r="AAM559" s="577"/>
      <c r="AAO559" s="437"/>
      <c r="AAQ559" s="577"/>
      <c r="AAS559" s="437"/>
      <c r="AAU559" s="577"/>
      <c r="AAW559" s="437"/>
      <c r="AAY559" s="577"/>
      <c r="ABA559" s="437"/>
      <c r="ABC559" s="577"/>
      <c r="ABE559" s="437"/>
      <c r="ABG559" s="577"/>
      <c r="ABI559" s="437"/>
      <c r="ABK559" s="577"/>
      <c r="ABM559" s="437"/>
      <c r="ABO559" s="577"/>
      <c r="ABQ559" s="437"/>
      <c r="ABS559" s="577"/>
      <c r="ABU559" s="437"/>
      <c r="ABW559" s="577"/>
      <c r="ABY559" s="437"/>
      <c r="ACA559" s="577"/>
      <c r="ACC559" s="437"/>
      <c r="ACE559" s="577"/>
      <c r="ACG559" s="437"/>
      <c r="ACI559" s="577"/>
      <c r="ACK559" s="437"/>
      <c r="ACM559" s="577"/>
      <c r="ACO559" s="437"/>
      <c r="ACQ559" s="577"/>
      <c r="ACS559" s="437"/>
      <c r="ACU559" s="577"/>
      <c r="ACW559" s="437"/>
      <c r="ACY559" s="577"/>
      <c r="ADA559" s="437"/>
      <c r="ADC559" s="577"/>
      <c r="ADE559" s="437"/>
      <c r="ADG559" s="577"/>
      <c r="ADI559" s="437"/>
      <c r="ADK559" s="577"/>
      <c r="ADM559" s="437"/>
      <c r="ADO559" s="577"/>
      <c r="ADQ559" s="437"/>
      <c r="ADS559" s="577"/>
      <c r="ADU559" s="437"/>
      <c r="ADW559" s="577"/>
      <c r="ADY559" s="437"/>
      <c r="AEA559" s="577"/>
      <c r="AEC559" s="437"/>
      <c r="AEE559" s="577"/>
      <c r="AEG559" s="437"/>
      <c r="AEI559" s="577"/>
      <c r="AEK559" s="437"/>
      <c r="AEM559" s="577"/>
      <c r="AEO559" s="437"/>
      <c r="AEQ559" s="577"/>
      <c r="AES559" s="437"/>
      <c r="AEU559" s="577"/>
      <c r="AEW559" s="437"/>
      <c r="AEY559" s="577"/>
      <c r="AFA559" s="437"/>
      <c r="AFC559" s="577"/>
      <c r="AFE559" s="437"/>
      <c r="AFG559" s="577"/>
      <c r="AFI559" s="437"/>
      <c r="AFK559" s="577"/>
      <c r="AFM559" s="437"/>
      <c r="AFO559" s="577"/>
      <c r="AFQ559" s="437"/>
      <c r="AFS559" s="577"/>
      <c r="AFU559" s="437"/>
      <c r="AFW559" s="577"/>
      <c r="AFY559" s="437"/>
      <c r="AGA559" s="577"/>
      <c r="AGC559" s="437"/>
      <c r="AGE559" s="577"/>
      <c r="AGG559" s="437"/>
      <c r="AGI559" s="577"/>
      <c r="AGK559" s="437"/>
      <c r="AGM559" s="577"/>
      <c r="AGO559" s="437"/>
      <c r="AGQ559" s="577"/>
      <c r="AGS559" s="437"/>
      <c r="AGU559" s="577"/>
      <c r="AGW559" s="437"/>
      <c r="AGY559" s="577"/>
      <c r="AHA559" s="437"/>
      <c r="AHC559" s="577"/>
      <c r="AHE559" s="437"/>
      <c r="AHG559" s="577"/>
      <c r="AHI559" s="437"/>
      <c r="AHK559" s="577"/>
      <c r="AHM559" s="437"/>
      <c r="AHO559" s="577"/>
      <c r="AHQ559" s="437"/>
      <c r="AHS559" s="577"/>
      <c r="AHU559" s="437"/>
      <c r="AHW559" s="577"/>
      <c r="AHY559" s="437"/>
      <c r="AIA559" s="577"/>
      <c r="AIC559" s="437"/>
      <c r="AIE559" s="577"/>
      <c r="AIG559" s="437"/>
      <c r="AII559" s="577"/>
      <c r="AIK559" s="437"/>
      <c r="AIM559" s="577"/>
      <c r="AIO559" s="437"/>
      <c r="AIQ559" s="577"/>
      <c r="AIS559" s="437"/>
      <c r="AIU559" s="577"/>
      <c r="AIW559" s="437"/>
      <c r="AIY559" s="577"/>
      <c r="AJA559" s="437"/>
      <c r="AJC559" s="577"/>
      <c r="AJE559" s="437"/>
      <c r="AJG559" s="577"/>
      <c r="AJI559" s="437"/>
      <c r="AJK559" s="577"/>
      <c r="AJM559" s="437"/>
      <c r="AJO559" s="577"/>
      <c r="AJQ559" s="437"/>
      <c r="AJS559" s="577"/>
      <c r="AJU559" s="437"/>
      <c r="AJW559" s="577"/>
      <c r="AJY559" s="437"/>
      <c r="AKA559" s="577"/>
      <c r="AKC559" s="437"/>
      <c r="AKE559" s="577"/>
      <c r="AKG559" s="437"/>
      <c r="AKI559" s="577"/>
      <c r="AKK559" s="437"/>
      <c r="AKM559" s="577"/>
      <c r="AKO559" s="437"/>
      <c r="AKQ559" s="577"/>
      <c r="AKS559" s="437"/>
      <c r="AKU559" s="577"/>
      <c r="AKW559" s="437"/>
      <c r="AKY559" s="577"/>
      <c r="ALA559" s="437"/>
      <c r="ALC559" s="577"/>
      <c r="ALE559" s="437"/>
      <c r="ALG559" s="577"/>
      <c r="ALI559" s="437"/>
      <c r="ALK559" s="577"/>
      <c r="ALM559" s="437"/>
      <c r="ALO559" s="577"/>
      <c r="ALQ559" s="437"/>
      <c r="ALS559" s="577"/>
      <c r="ALU559" s="437"/>
      <c r="ALW559" s="577"/>
      <c r="ALY559" s="437"/>
      <c r="AMA559" s="577"/>
      <c r="AMC559" s="437"/>
      <c r="AME559" s="577"/>
      <c r="AMG559" s="437"/>
      <c r="AMI559" s="577"/>
      <c r="AMK559" s="437"/>
      <c r="AMM559" s="577"/>
      <c r="AMO559" s="437"/>
      <c r="AMQ559" s="577"/>
      <c r="AMS559" s="437"/>
      <c r="AMU559" s="577"/>
      <c r="AMW559" s="437"/>
      <c r="AMY559" s="577"/>
      <c r="ANA559" s="437"/>
      <c r="ANC559" s="577"/>
      <c r="ANE559" s="437"/>
      <c r="ANG559" s="577"/>
      <c r="ANI559" s="437"/>
      <c r="ANK559" s="577"/>
      <c r="ANM559" s="437"/>
      <c r="ANO559" s="577"/>
      <c r="ANQ559" s="437"/>
      <c r="ANS559" s="577"/>
      <c r="ANU559" s="437"/>
      <c r="ANW559" s="577"/>
      <c r="ANY559" s="437"/>
      <c r="AOA559" s="577"/>
      <c r="AOC559" s="437"/>
      <c r="AOE559" s="577"/>
      <c r="AOG559" s="437"/>
      <c r="AOI559" s="577"/>
      <c r="AOK559" s="437"/>
      <c r="AOM559" s="577"/>
      <c r="AOO559" s="437"/>
      <c r="AOQ559" s="577"/>
      <c r="AOS559" s="437"/>
      <c r="AOU559" s="577"/>
      <c r="AOW559" s="437"/>
      <c r="AOY559" s="577"/>
      <c r="APA559" s="437"/>
      <c r="APC559" s="577"/>
      <c r="APE559" s="437"/>
      <c r="APG559" s="577"/>
      <c r="API559" s="437"/>
      <c r="APK559" s="577"/>
      <c r="APM559" s="437"/>
      <c r="APO559" s="577"/>
      <c r="APQ559" s="437"/>
      <c r="APS559" s="577"/>
      <c r="APU559" s="437"/>
      <c r="APW559" s="577"/>
      <c r="APY559" s="437"/>
      <c r="AQA559" s="577"/>
      <c r="AQC559" s="437"/>
      <c r="AQE559" s="577"/>
      <c r="AQG559" s="437"/>
      <c r="AQI559" s="577"/>
      <c r="AQK559" s="437"/>
      <c r="AQM559" s="577"/>
      <c r="AQO559" s="437"/>
      <c r="AQQ559" s="577"/>
      <c r="AQS559" s="437"/>
      <c r="AQU559" s="577"/>
      <c r="AQW559" s="437"/>
      <c r="AQY559" s="577"/>
      <c r="ARA559" s="437"/>
      <c r="ARC559" s="577"/>
      <c r="ARE559" s="437"/>
      <c r="ARG559" s="577"/>
      <c r="ARI559" s="437"/>
      <c r="ARK559" s="577"/>
      <c r="ARM559" s="437"/>
      <c r="ARO559" s="577"/>
      <c r="ARQ559" s="437"/>
      <c r="ARS559" s="577"/>
      <c r="ARU559" s="437"/>
      <c r="ARW559" s="577"/>
      <c r="ARY559" s="437"/>
      <c r="ASA559" s="577"/>
      <c r="ASC559" s="437"/>
      <c r="ASE559" s="577"/>
      <c r="ASG559" s="437"/>
      <c r="ASI559" s="577"/>
      <c r="ASK559" s="437"/>
      <c r="ASM559" s="577"/>
      <c r="ASO559" s="437"/>
      <c r="ASQ559" s="577"/>
      <c r="ASS559" s="437"/>
      <c r="ASU559" s="577"/>
      <c r="ASW559" s="437"/>
      <c r="ASY559" s="577"/>
      <c r="ATA559" s="437"/>
      <c r="ATC559" s="577"/>
      <c r="ATE559" s="437"/>
      <c r="ATG559" s="577"/>
      <c r="ATI559" s="437"/>
      <c r="ATK559" s="577"/>
      <c r="ATM559" s="437"/>
      <c r="ATO559" s="577"/>
      <c r="ATQ559" s="437"/>
      <c r="ATS559" s="577"/>
      <c r="ATU559" s="437"/>
      <c r="ATW559" s="577"/>
      <c r="ATY559" s="437"/>
      <c r="AUA559" s="577"/>
      <c r="AUC559" s="437"/>
      <c r="AUE559" s="577"/>
      <c r="AUG559" s="437"/>
      <c r="AUI559" s="577"/>
      <c r="AUK559" s="437"/>
      <c r="AUM559" s="577"/>
      <c r="AUO559" s="437"/>
      <c r="AUQ559" s="577"/>
      <c r="AUS559" s="437"/>
      <c r="AUU559" s="577"/>
      <c r="AUW559" s="437"/>
      <c r="AUY559" s="577"/>
      <c r="AVA559" s="437"/>
      <c r="AVC559" s="577"/>
      <c r="AVE559" s="437"/>
      <c r="AVG559" s="577"/>
      <c r="AVI559" s="437"/>
      <c r="AVK559" s="577"/>
      <c r="AVM559" s="437"/>
      <c r="AVO559" s="577"/>
      <c r="AVQ559" s="437"/>
      <c r="AVS559" s="577"/>
      <c r="AVU559" s="437"/>
      <c r="AVW559" s="577"/>
      <c r="AVY559" s="437"/>
      <c r="AWA559" s="577"/>
      <c r="AWC559" s="437"/>
      <c r="AWE559" s="577"/>
      <c r="AWG559" s="437"/>
      <c r="AWI559" s="577"/>
      <c r="AWK559" s="437"/>
      <c r="AWM559" s="577"/>
      <c r="AWO559" s="437"/>
      <c r="AWQ559" s="577"/>
      <c r="AWS559" s="437"/>
      <c r="AWU559" s="577"/>
      <c r="AWW559" s="437"/>
      <c r="AWY559" s="577"/>
      <c r="AXA559" s="437"/>
      <c r="AXC559" s="577"/>
      <c r="AXE559" s="437"/>
      <c r="AXG559" s="577"/>
      <c r="AXI559" s="437"/>
      <c r="AXK559" s="577"/>
      <c r="AXM559" s="437"/>
      <c r="AXO559" s="577"/>
      <c r="AXQ559" s="437"/>
      <c r="AXS559" s="577"/>
      <c r="AXU559" s="437"/>
      <c r="AXW559" s="577"/>
      <c r="AXY559" s="437"/>
      <c r="AYA559" s="577"/>
      <c r="AYC559" s="437"/>
      <c r="AYE559" s="577"/>
      <c r="AYG559" s="437"/>
      <c r="AYI559" s="577"/>
      <c r="AYK559" s="437"/>
      <c r="AYM559" s="577"/>
      <c r="AYO559" s="437"/>
      <c r="AYQ559" s="577"/>
      <c r="AYS559" s="437"/>
      <c r="AYU559" s="577"/>
      <c r="AYW559" s="437"/>
      <c r="AYY559" s="577"/>
      <c r="AZA559" s="437"/>
      <c r="AZC559" s="577"/>
      <c r="AZE559" s="437"/>
      <c r="AZG559" s="577"/>
      <c r="AZI559" s="437"/>
      <c r="AZK559" s="577"/>
      <c r="AZM559" s="437"/>
      <c r="AZO559" s="577"/>
      <c r="AZQ559" s="437"/>
      <c r="AZS559" s="577"/>
      <c r="AZU559" s="437"/>
      <c r="AZW559" s="577"/>
      <c r="AZY559" s="437"/>
      <c r="BAA559" s="577"/>
      <c r="BAC559" s="437"/>
      <c r="BAE559" s="577"/>
      <c r="BAG559" s="437"/>
      <c r="BAI559" s="577"/>
      <c r="BAK559" s="437"/>
      <c r="BAM559" s="577"/>
      <c r="BAO559" s="437"/>
      <c r="BAQ559" s="577"/>
      <c r="BAS559" s="437"/>
      <c r="BAU559" s="577"/>
      <c r="BAW559" s="437"/>
      <c r="BAY559" s="577"/>
      <c r="BBA559" s="437"/>
      <c r="BBC559" s="577"/>
      <c r="BBE559" s="437"/>
      <c r="BBG559" s="577"/>
      <c r="BBI559" s="437"/>
      <c r="BBK559" s="577"/>
      <c r="BBM559" s="437"/>
      <c r="BBO559" s="577"/>
      <c r="BBQ559" s="437"/>
      <c r="BBS559" s="577"/>
      <c r="BBU559" s="437"/>
      <c r="BBW559" s="577"/>
      <c r="BBY559" s="437"/>
      <c r="BCA559" s="577"/>
      <c r="BCC559" s="437"/>
      <c r="BCE559" s="577"/>
      <c r="BCG559" s="437"/>
      <c r="BCI559" s="577"/>
      <c r="BCK559" s="437"/>
      <c r="BCM559" s="577"/>
      <c r="BCO559" s="437"/>
      <c r="BCQ559" s="577"/>
      <c r="BCS559" s="437"/>
      <c r="BCU559" s="577"/>
      <c r="BCW559" s="437"/>
      <c r="BCY559" s="577"/>
      <c r="BDA559" s="437"/>
      <c r="BDC559" s="577"/>
      <c r="BDE559" s="437"/>
      <c r="BDG559" s="577"/>
      <c r="BDI559" s="437"/>
      <c r="BDK559" s="577"/>
      <c r="BDM559" s="437"/>
      <c r="BDO559" s="577"/>
      <c r="BDQ559" s="437"/>
      <c r="BDS559" s="577"/>
      <c r="BDU559" s="437"/>
      <c r="BDW559" s="577"/>
      <c r="BDY559" s="437"/>
      <c r="BEA559" s="577"/>
      <c r="BEC559" s="437"/>
      <c r="BEE559" s="577"/>
      <c r="BEG559" s="437"/>
      <c r="BEI559" s="577"/>
      <c r="BEK559" s="437"/>
      <c r="BEM559" s="577"/>
      <c r="BEO559" s="437"/>
      <c r="BEQ559" s="577"/>
      <c r="BES559" s="437"/>
      <c r="BEU559" s="577"/>
      <c r="BEW559" s="437"/>
      <c r="BEY559" s="577"/>
      <c r="BFA559" s="437"/>
      <c r="BFC559" s="577"/>
      <c r="BFE559" s="437"/>
      <c r="BFG559" s="577"/>
      <c r="BFI559" s="437"/>
      <c r="BFK559" s="577"/>
      <c r="BFM559" s="437"/>
      <c r="BFO559" s="577"/>
      <c r="BFQ559" s="437"/>
      <c r="BFS559" s="577"/>
      <c r="BFU559" s="437"/>
      <c r="BFW559" s="577"/>
      <c r="BFY559" s="437"/>
      <c r="BGA559" s="577"/>
      <c r="BGC559" s="437"/>
      <c r="BGE559" s="577"/>
      <c r="BGG559" s="437"/>
      <c r="BGI559" s="577"/>
      <c r="BGK559" s="437"/>
      <c r="BGM559" s="577"/>
      <c r="BGO559" s="437"/>
      <c r="BGQ559" s="577"/>
      <c r="BGS559" s="437"/>
      <c r="BGU559" s="577"/>
      <c r="BGW559" s="437"/>
      <c r="BGY559" s="577"/>
      <c r="BHA559" s="437"/>
      <c r="BHC559" s="577"/>
      <c r="BHE559" s="437"/>
      <c r="BHG559" s="577"/>
      <c r="BHI559" s="437"/>
      <c r="BHK559" s="577"/>
      <c r="BHM559" s="437"/>
      <c r="BHO559" s="577"/>
      <c r="BHQ559" s="437"/>
      <c r="BHS559" s="577"/>
      <c r="BHU559" s="437"/>
      <c r="BHW559" s="577"/>
      <c r="BHY559" s="437"/>
      <c r="BIA559" s="577"/>
      <c r="BIC559" s="437"/>
      <c r="BIE559" s="577"/>
      <c r="BIG559" s="437"/>
      <c r="BII559" s="577"/>
      <c r="BIK559" s="437"/>
      <c r="BIM559" s="577"/>
      <c r="BIO559" s="437"/>
      <c r="BIQ559" s="577"/>
      <c r="BIS559" s="437"/>
      <c r="BIU559" s="577"/>
      <c r="BIW559" s="437"/>
      <c r="BIY559" s="577"/>
      <c r="BJA559" s="437"/>
      <c r="BJC559" s="577"/>
      <c r="BJE559" s="437"/>
      <c r="BJG559" s="577"/>
      <c r="BJI559" s="437"/>
      <c r="BJK559" s="577"/>
      <c r="BJM559" s="437"/>
      <c r="BJO559" s="577"/>
      <c r="BJQ559" s="437"/>
      <c r="BJS559" s="577"/>
      <c r="BJU559" s="437"/>
      <c r="BJW559" s="577"/>
      <c r="BJY559" s="437"/>
      <c r="BKA559" s="577"/>
      <c r="BKC559" s="437"/>
      <c r="BKE559" s="577"/>
      <c r="BKG559" s="437"/>
      <c r="BKI559" s="577"/>
      <c r="BKK559" s="437"/>
      <c r="BKM559" s="577"/>
      <c r="BKO559" s="437"/>
      <c r="BKQ559" s="577"/>
      <c r="BKS559" s="437"/>
      <c r="BKU559" s="577"/>
      <c r="BKW559" s="437"/>
      <c r="BKY559" s="577"/>
      <c r="BLA559" s="437"/>
      <c r="BLC559" s="577"/>
      <c r="BLE559" s="437"/>
      <c r="BLG559" s="577"/>
      <c r="BLI559" s="437"/>
      <c r="BLK559" s="577"/>
      <c r="BLM559" s="437"/>
      <c r="BLO559" s="577"/>
      <c r="BLQ559" s="437"/>
      <c r="BLS559" s="577"/>
      <c r="BLU559" s="437"/>
      <c r="BLW559" s="577"/>
      <c r="BLY559" s="437"/>
      <c r="BMA559" s="577"/>
      <c r="BMC559" s="437"/>
      <c r="BME559" s="577"/>
      <c r="BMG559" s="437"/>
      <c r="BMI559" s="577"/>
      <c r="BMK559" s="437"/>
      <c r="BMM559" s="577"/>
      <c r="BMO559" s="437"/>
      <c r="BMQ559" s="577"/>
      <c r="BMS559" s="437"/>
      <c r="BMU559" s="577"/>
      <c r="BMW559" s="437"/>
      <c r="BMY559" s="577"/>
      <c r="BNA559" s="437"/>
      <c r="BNC559" s="577"/>
      <c r="BNE559" s="437"/>
      <c r="BNG559" s="577"/>
      <c r="BNI559" s="437"/>
      <c r="BNK559" s="577"/>
      <c r="BNM559" s="437"/>
      <c r="BNO559" s="577"/>
      <c r="BNQ559" s="437"/>
      <c r="BNS559" s="577"/>
      <c r="BNU559" s="437"/>
      <c r="BNW559" s="577"/>
      <c r="BNY559" s="437"/>
      <c r="BOA559" s="577"/>
      <c r="BOC559" s="437"/>
      <c r="BOE559" s="577"/>
      <c r="BOG559" s="437"/>
      <c r="BOI559" s="577"/>
      <c r="BOK559" s="437"/>
      <c r="BOM559" s="577"/>
      <c r="BOO559" s="437"/>
      <c r="BOQ559" s="577"/>
      <c r="BOS559" s="437"/>
      <c r="BOU559" s="577"/>
      <c r="BOW559" s="437"/>
      <c r="BOY559" s="577"/>
      <c r="BPA559" s="437"/>
      <c r="BPC559" s="577"/>
      <c r="BPE559" s="437"/>
      <c r="BPG559" s="577"/>
      <c r="BPI559" s="437"/>
      <c r="BPK559" s="577"/>
      <c r="BPM559" s="437"/>
      <c r="BPO559" s="577"/>
      <c r="BPQ559" s="437"/>
      <c r="BPS559" s="577"/>
      <c r="BPU559" s="437"/>
      <c r="BPW559" s="577"/>
      <c r="BPY559" s="437"/>
      <c r="BQA559" s="577"/>
      <c r="BQC559" s="437"/>
      <c r="BQE559" s="577"/>
      <c r="BQG559" s="437"/>
      <c r="BQI559" s="577"/>
      <c r="BQK559" s="437"/>
      <c r="BQM559" s="577"/>
      <c r="BQO559" s="437"/>
      <c r="BQQ559" s="577"/>
      <c r="BQS559" s="437"/>
      <c r="BQU559" s="577"/>
      <c r="BQW559" s="437"/>
      <c r="BQY559" s="577"/>
      <c r="BRA559" s="437"/>
      <c r="BRC559" s="577"/>
      <c r="BRE559" s="437"/>
      <c r="BRG559" s="577"/>
      <c r="BRI559" s="437"/>
      <c r="BRK559" s="577"/>
      <c r="BRM559" s="437"/>
      <c r="BRO559" s="577"/>
      <c r="BRQ559" s="437"/>
      <c r="BRS559" s="577"/>
      <c r="BRU559" s="437"/>
      <c r="BRW559" s="577"/>
      <c r="BRY559" s="437"/>
      <c r="BSA559" s="577"/>
      <c r="BSC559" s="437"/>
      <c r="BSE559" s="577"/>
      <c r="BSG559" s="437"/>
      <c r="BSI559" s="577"/>
      <c r="BSK559" s="437"/>
      <c r="BSM559" s="577"/>
      <c r="BSO559" s="437"/>
      <c r="BSQ559" s="577"/>
      <c r="BSS559" s="437"/>
      <c r="BSU559" s="577"/>
      <c r="BSW559" s="437"/>
      <c r="BSY559" s="577"/>
      <c r="BTA559" s="437"/>
      <c r="BTC559" s="577"/>
      <c r="BTE559" s="437"/>
      <c r="BTG559" s="577"/>
      <c r="BTI559" s="437"/>
      <c r="BTK559" s="577"/>
      <c r="BTM559" s="437"/>
      <c r="BTO559" s="577"/>
      <c r="BTQ559" s="437"/>
      <c r="BTS559" s="577"/>
      <c r="BTU559" s="437"/>
      <c r="BTW559" s="577"/>
      <c r="BTY559" s="437"/>
      <c r="BUA559" s="577"/>
      <c r="BUC559" s="437"/>
      <c r="BUE559" s="577"/>
      <c r="BUG559" s="437"/>
      <c r="BUI559" s="577"/>
      <c r="BUK559" s="437"/>
      <c r="BUM559" s="577"/>
      <c r="BUO559" s="437"/>
      <c r="BUQ559" s="577"/>
      <c r="BUS559" s="437"/>
      <c r="BUU559" s="577"/>
      <c r="BUW559" s="437"/>
      <c r="BUY559" s="577"/>
      <c r="BVA559" s="437"/>
      <c r="BVC559" s="577"/>
      <c r="BVE559" s="437"/>
      <c r="BVG559" s="577"/>
      <c r="BVI559" s="437"/>
      <c r="BVK559" s="577"/>
      <c r="BVM559" s="437"/>
      <c r="BVO559" s="577"/>
      <c r="BVQ559" s="437"/>
      <c r="BVS559" s="577"/>
      <c r="BVU559" s="437"/>
      <c r="BVW559" s="577"/>
      <c r="BVY559" s="437"/>
      <c r="BWA559" s="577"/>
      <c r="BWC559" s="437"/>
      <c r="BWE559" s="577"/>
      <c r="BWG559" s="437"/>
      <c r="BWI559" s="577"/>
      <c r="BWK559" s="437"/>
      <c r="BWM559" s="577"/>
      <c r="BWO559" s="437"/>
      <c r="BWQ559" s="577"/>
      <c r="BWS559" s="437"/>
      <c r="BWU559" s="577"/>
      <c r="BWW559" s="437"/>
      <c r="BWY559" s="577"/>
      <c r="BXA559" s="437"/>
      <c r="BXC559" s="577"/>
      <c r="BXE559" s="437"/>
      <c r="BXG559" s="577"/>
      <c r="BXI559" s="437"/>
      <c r="BXK559" s="577"/>
      <c r="BXM559" s="437"/>
      <c r="BXO559" s="577"/>
      <c r="BXQ559" s="437"/>
      <c r="BXS559" s="577"/>
      <c r="BXU559" s="437"/>
      <c r="BXW559" s="577"/>
      <c r="BXY559" s="437"/>
      <c r="BYA559" s="577"/>
      <c r="BYC559" s="437"/>
      <c r="BYE559" s="577"/>
      <c r="BYG559" s="437"/>
      <c r="BYI559" s="577"/>
      <c r="BYK559" s="437"/>
      <c r="BYM559" s="577"/>
      <c r="BYO559" s="437"/>
      <c r="BYQ559" s="577"/>
      <c r="BYS559" s="437"/>
      <c r="BYU559" s="577"/>
      <c r="BYW559" s="437"/>
      <c r="BYY559" s="577"/>
      <c r="BZA559" s="437"/>
      <c r="BZC559" s="577"/>
      <c r="BZE559" s="437"/>
      <c r="BZG559" s="577"/>
      <c r="BZI559" s="437"/>
      <c r="BZK559" s="577"/>
      <c r="BZM559" s="437"/>
      <c r="BZO559" s="577"/>
      <c r="BZQ559" s="437"/>
      <c r="BZS559" s="577"/>
      <c r="BZU559" s="437"/>
      <c r="BZW559" s="577"/>
      <c r="BZY559" s="437"/>
      <c r="CAA559" s="577"/>
      <c r="CAC559" s="437"/>
      <c r="CAE559" s="577"/>
      <c r="CAG559" s="437"/>
      <c r="CAI559" s="577"/>
      <c r="CAK559" s="437"/>
      <c r="CAM559" s="577"/>
      <c r="CAO559" s="437"/>
      <c r="CAQ559" s="577"/>
      <c r="CAS559" s="437"/>
      <c r="CAU559" s="577"/>
      <c r="CAW559" s="437"/>
      <c r="CAY559" s="577"/>
      <c r="CBA559" s="437"/>
      <c r="CBC559" s="577"/>
      <c r="CBE559" s="437"/>
      <c r="CBG559" s="577"/>
      <c r="CBI559" s="437"/>
      <c r="CBK559" s="577"/>
      <c r="CBM559" s="437"/>
      <c r="CBO559" s="577"/>
      <c r="CBQ559" s="437"/>
      <c r="CBS559" s="577"/>
      <c r="CBU559" s="437"/>
      <c r="CBW559" s="577"/>
      <c r="CBY559" s="437"/>
      <c r="CCA559" s="577"/>
      <c r="CCC559" s="437"/>
      <c r="CCE559" s="577"/>
      <c r="CCG559" s="437"/>
      <c r="CCI559" s="577"/>
      <c r="CCK559" s="437"/>
      <c r="CCM559" s="577"/>
      <c r="CCO559" s="437"/>
      <c r="CCQ559" s="577"/>
      <c r="CCS559" s="437"/>
      <c r="CCU559" s="577"/>
      <c r="CCW559" s="437"/>
      <c r="CCY559" s="577"/>
      <c r="CDA559" s="437"/>
      <c r="CDC559" s="577"/>
      <c r="CDE559" s="437"/>
      <c r="CDG559" s="577"/>
      <c r="CDI559" s="437"/>
      <c r="CDK559" s="577"/>
      <c r="CDM559" s="437"/>
      <c r="CDO559" s="577"/>
      <c r="CDQ559" s="437"/>
      <c r="CDS559" s="577"/>
      <c r="CDU559" s="437"/>
      <c r="CDW559" s="577"/>
      <c r="CDY559" s="437"/>
      <c r="CEA559" s="577"/>
      <c r="CEC559" s="437"/>
      <c r="CEE559" s="577"/>
      <c r="CEG559" s="437"/>
      <c r="CEI559" s="577"/>
      <c r="CEK559" s="437"/>
      <c r="CEM559" s="577"/>
      <c r="CEO559" s="437"/>
      <c r="CEQ559" s="577"/>
      <c r="CES559" s="437"/>
      <c r="CEU559" s="577"/>
      <c r="CEW559" s="437"/>
      <c r="CEY559" s="577"/>
      <c r="CFA559" s="437"/>
      <c r="CFC559" s="577"/>
      <c r="CFE559" s="437"/>
      <c r="CFG559" s="577"/>
      <c r="CFI559" s="437"/>
      <c r="CFK559" s="577"/>
      <c r="CFM559" s="437"/>
      <c r="CFO559" s="577"/>
      <c r="CFQ559" s="437"/>
      <c r="CFS559" s="577"/>
      <c r="CFU559" s="437"/>
      <c r="CFW559" s="577"/>
      <c r="CFY559" s="437"/>
      <c r="CGA559" s="577"/>
      <c r="CGC559" s="437"/>
      <c r="CGE559" s="577"/>
      <c r="CGG559" s="437"/>
      <c r="CGI559" s="577"/>
      <c r="CGK559" s="437"/>
      <c r="CGM559" s="577"/>
      <c r="CGO559" s="437"/>
      <c r="CGQ559" s="577"/>
      <c r="CGS559" s="437"/>
      <c r="CGU559" s="577"/>
      <c r="CGW559" s="437"/>
      <c r="CGY559" s="577"/>
      <c r="CHA559" s="437"/>
      <c r="CHC559" s="577"/>
      <c r="CHE559" s="437"/>
      <c r="CHG559" s="577"/>
      <c r="CHI559" s="437"/>
      <c r="CHK559" s="577"/>
      <c r="CHM559" s="437"/>
      <c r="CHO559" s="577"/>
      <c r="CHQ559" s="437"/>
      <c r="CHS559" s="577"/>
      <c r="CHU559" s="437"/>
      <c r="CHW559" s="577"/>
      <c r="CHY559" s="437"/>
      <c r="CIA559" s="577"/>
      <c r="CIC559" s="437"/>
      <c r="CIE559" s="577"/>
      <c r="CIG559" s="437"/>
      <c r="CII559" s="577"/>
      <c r="CIK559" s="437"/>
      <c r="CIM559" s="577"/>
      <c r="CIO559" s="437"/>
      <c r="CIQ559" s="577"/>
      <c r="CIS559" s="437"/>
      <c r="CIU559" s="577"/>
      <c r="CIW559" s="437"/>
      <c r="CIY559" s="577"/>
      <c r="CJA559" s="437"/>
      <c r="CJC559" s="577"/>
      <c r="CJE559" s="437"/>
      <c r="CJG559" s="577"/>
      <c r="CJI559" s="437"/>
      <c r="CJK559" s="577"/>
      <c r="CJM559" s="437"/>
      <c r="CJO559" s="577"/>
      <c r="CJQ559" s="437"/>
      <c r="CJS559" s="577"/>
      <c r="CJU559" s="437"/>
      <c r="CJW559" s="577"/>
      <c r="CJY559" s="437"/>
      <c r="CKA559" s="577"/>
      <c r="CKC559" s="437"/>
      <c r="CKE559" s="577"/>
      <c r="CKG559" s="437"/>
      <c r="CKI559" s="577"/>
      <c r="CKK559" s="437"/>
      <c r="CKM559" s="577"/>
      <c r="CKO559" s="437"/>
      <c r="CKQ559" s="577"/>
      <c r="CKS559" s="437"/>
      <c r="CKU559" s="577"/>
      <c r="CKW559" s="437"/>
      <c r="CKY559" s="577"/>
      <c r="CLA559" s="437"/>
      <c r="CLC559" s="577"/>
      <c r="CLE559" s="437"/>
      <c r="CLG559" s="577"/>
      <c r="CLI559" s="437"/>
      <c r="CLK559" s="577"/>
      <c r="CLM559" s="437"/>
      <c r="CLO559" s="577"/>
      <c r="CLQ559" s="437"/>
      <c r="CLS559" s="577"/>
      <c r="CLU559" s="437"/>
      <c r="CLW559" s="577"/>
      <c r="CLY559" s="437"/>
      <c r="CMA559" s="577"/>
      <c r="CMC559" s="437"/>
      <c r="CME559" s="577"/>
      <c r="CMG559" s="437"/>
      <c r="CMI559" s="577"/>
      <c r="CMK559" s="437"/>
      <c r="CMM559" s="577"/>
      <c r="CMO559" s="437"/>
      <c r="CMQ559" s="577"/>
      <c r="CMS559" s="437"/>
      <c r="CMU559" s="577"/>
      <c r="CMW559" s="437"/>
      <c r="CMY559" s="577"/>
      <c r="CNA559" s="437"/>
      <c r="CNC559" s="577"/>
      <c r="CNE559" s="437"/>
      <c r="CNG559" s="577"/>
      <c r="CNI559" s="437"/>
      <c r="CNK559" s="577"/>
      <c r="CNM559" s="437"/>
      <c r="CNO559" s="577"/>
      <c r="CNQ559" s="437"/>
      <c r="CNS559" s="577"/>
      <c r="CNU559" s="437"/>
      <c r="CNW559" s="577"/>
      <c r="CNY559" s="437"/>
      <c r="COA559" s="577"/>
      <c r="COC559" s="437"/>
      <c r="COE559" s="577"/>
      <c r="COG559" s="437"/>
      <c r="COI559" s="577"/>
      <c r="COK559" s="437"/>
      <c r="COM559" s="577"/>
      <c r="COO559" s="437"/>
      <c r="COQ559" s="577"/>
      <c r="COS559" s="437"/>
      <c r="COU559" s="577"/>
      <c r="COW559" s="437"/>
      <c r="COY559" s="577"/>
      <c r="CPA559" s="437"/>
      <c r="CPC559" s="577"/>
      <c r="CPE559" s="437"/>
      <c r="CPG559" s="577"/>
      <c r="CPI559" s="437"/>
      <c r="CPK559" s="577"/>
      <c r="CPM559" s="437"/>
      <c r="CPO559" s="577"/>
      <c r="CPQ559" s="437"/>
      <c r="CPS559" s="577"/>
      <c r="CPU559" s="437"/>
      <c r="CPW559" s="577"/>
      <c r="CPY559" s="437"/>
      <c r="CQA559" s="577"/>
      <c r="CQC559" s="437"/>
      <c r="CQE559" s="577"/>
      <c r="CQG559" s="437"/>
      <c r="CQI559" s="577"/>
      <c r="CQK559" s="437"/>
      <c r="CQM559" s="577"/>
      <c r="CQO559" s="437"/>
      <c r="CQQ559" s="577"/>
      <c r="CQS559" s="437"/>
      <c r="CQU559" s="577"/>
      <c r="CQW559" s="437"/>
      <c r="CQY559" s="577"/>
      <c r="CRA559" s="437"/>
      <c r="CRC559" s="577"/>
      <c r="CRE559" s="437"/>
      <c r="CRG559" s="577"/>
      <c r="CRI559" s="437"/>
      <c r="CRK559" s="577"/>
      <c r="CRM559" s="437"/>
      <c r="CRO559" s="577"/>
      <c r="CRQ559" s="437"/>
      <c r="CRS559" s="577"/>
      <c r="CRU559" s="437"/>
      <c r="CRW559" s="577"/>
      <c r="CRY559" s="437"/>
      <c r="CSA559" s="577"/>
      <c r="CSC559" s="437"/>
      <c r="CSE559" s="577"/>
      <c r="CSG559" s="437"/>
      <c r="CSI559" s="577"/>
      <c r="CSK559" s="437"/>
      <c r="CSM559" s="577"/>
      <c r="CSO559" s="437"/>
      <c r="CSQ559" s="577"/>
      <c r="CSS559" s="437"/>
      <c r="CSU559" s="577"/>
      <c r="CSW559" s="437"/>
      <c r="CSY559" s="577"/>
      <c r="CTA559" s="437"/>
      <c r="CTC559" s="577"/>
      <c r="CTE559" s="437"/>
      <c r="CTG559" s="577"/>
      <c r="CTI559" s="437"/>
      <c r="CTK559" s="577"/>
      <c r="CTM559" s="437"/>
      <c r="CTO559" s="577"/>
      <c r="CTQ559" s="437"/>
      <c r="CTS559" s="577"/>
      <c r="CTU559" s="437"/>
      <c r="CTW559" s="577"/>
      <c r="CTY559" s="437"/>
      <c r="CUA559" s="577"/>
      <c r="CUC559" s="437"/>
      <c r="CUE559" s="577"/>
      <c r="CUG559" s="437"/>
      <c r="CUI559" s="577"/>
      <c r="CUK559" s="437"/>
      <c r="CUM559" s="577"/>
      <c r="CUO559" s="437"/>
      <c r="CUQ559" s="577"/>
      <c r="CUS559" s="437"/>
      <c r="CUU559" s="577"/>
      <c r="CUW559" s="437"/>
      <c r="CUY559" s="577"/>
      <c r="CVA559" s="437"/>
      <c r="CVC559" s="577"/>
      <c r="CVE559" s="437"/>
      <c r="CVG559" s="577"/>
      <c r="CVI559" s="437"/>
      <c r="CVK559" s="577"/>
      <c r="CVM559" s="437"/>
      <c r="CVO559" s="577"/>
      <c r="CVQ559" s="437"/>
      <c r="CVS559" s="577"/>
      <c r="CVU559" s="437"/>
      <c r="CVW559" s="577"/>
      <c r="CVY559" s="437"/>
      <c r="CWA559" s="577"/>
      <c r="CWC559" s="437"/>
      <c r="CWE559" s="577"/>
      <c r="CWG559" s="437"/>
      <c r="CWI559" s="577"/>
      <c r="CWK559" s="437"/>
      <c r="CWM559" s="577"/>
      <c r="CWO559" s="437"/>
      <c r="CWQ559" s="577"/>
      <c r="CWS559" s="437"/>
      <c r="CWU559" s="577"/>
      <c r="CWW559" s="437"/>
      <c r="CWY559" s="577"/>
      <c r="CXA559" s="437"/>
      <c r="CXC559" s="577"/>
      <c r="CXE559" s="437"/>
      <c r="CXG559" s="577"/>
      <c r="CXI559" s="437"/>
      <c r="CXK559" s="577"/>
      <c r="CXM559" s="437"/>
      <c r="CXO559" s="577"/>
      <c r="CXQ559" s="437"/>
      <c r="CXS559" s="577"/>
      <c r="CXU559" s="437"/>
      <c r="CXW559" s="577"/>
      <c r="CXY559" s="437"/>
      <c r="CYA559" s="577"/>
      <c r="CYC559" s="437"/>
      <c r="CYE559" s="577"/>
      <c r="CYG559" s="437"/>
      <c r="CYI559" s="577"/>
      <c r="CYK559" s="437"/>
      <c r="CYM559" s="577"/>
      <c r="CYO559" s="437"/>
      <c r="CYQ559" s="577"/>
      <c r="CYS559" s="437"/>
      <c r="CYU559" s="577"/>
      <c r="CYW559" s="437"/>
      <c r="CYY559" s="577"/>
      <c r="CZA559" s="437"/>
      <c r="CZC559" s="577"/>
      <c r="CZE559" s="437"/>
      <c r="CZG559" s="577"/>
      <c r="CZI559" s="437"/>
      <c r="CZK559" s="577"/>
      <c r="CZM559" s="437"/>
      <c r="CZO559" s="577"/>
      <c r="CZQ559" s="437"/>
      <c r="CZS559" s="577"/>
      <c r="CZU559" s="437"/>
      <c r="CZW559" s="577"/>
      <c r="CZY559" s="437"/>
      <c r="DAA559" s="577"/>
      <c r="DAC559" s="437"/>
      <c r="DAE559" s="577"/>
      <c r="DAG559" s="437"/>
      <c r="DAI559" s="577"/>
      <c r="DAK559" s="437"/>
      <c r="DAM559" s="577"/>
      <c r="DAO559" s="437"/>
      <c r="DAQ559" s="577"/>
      <c r="DAS559" s="437"/>
      <c r="DAU559" s="577"/>
      <c r="DAW559" s="437"/>
      <c r="DAY559" s="577"/>
      <c r="DBA559" s="437"/>
      <c r="DBC559" s="577"/>
      <c r="DBE559" s="437"/>
      <c r="DBG559" s="577"/>
      <c r="DBI559" s="437"/>
      <c r="DBK559" s="577"/>
      <c r="DBM559" s="437"/>
      <c r="DBO559" s="577"/>
      <c r="DBQ559" s="437"/>
      <c r="DBS559" s="577"/>
      <c r="DBU559" s="437"/>
      <c r="DBW559" s="577"/>
      <c r="DBY559" s="437"/>
      <c r="DCA559" s="577"/>
      <c r="DCC559" s="437"/>
      <c r="DCE559" s="577"/>
      <c r="DCG559" s="437"/>
      <c r="DCI559" s="577"/>
      <c r="DCK559" s="437"/>
      <c r="DCM559" s="577"/>
      <c r="DCO559" s="437"/>
      <c r="DCQ559" s="577"/>
      <c r="DCS559" s="437"/>
      <c r="DCU559" s="577"/>
      <c r="DCW559" s="437"/>
      <c r="DCY559" s="577"/>
      <c r="DDA559" s="437"/>
      <c r="DDC559" s="577"/>
      <c r="DDE559" s="437"/>
      <c r="DDG559" s="577"/>
      <c r="DDI559" s="437"/>
      <c r="DDK559" s="577"/>
      <c r="DDM559" s="437"/>
      <c r="DDO559" s="577"/>
      <c r="DDQ559" s="437"/>
      <c r="DDS559" s="577"/>
      <c r="DDU559" s="437"/>
      <c r="DDW559" s="577"/>
      <c r="DDY559" s="437"/>
      <c r="DEA559" s="577"/>
      <c r="DEC559" s="437"/>
      <c r="DEE559" s="577"/>
      <c r="DEG559" s="437"/>
      <c r="DEI559" s="577"/>
      <c r="DEK559" s="437"/>
      <c r="DEM559" s="577"/>
      <c r="DEO559" s="437"/>
      <c r="DEQ559" s="577"/>
      <c r="DES559" s="437"/>
      <c r="DEU559" s="577"/>
      <c r="DEW559" s="437"/>
      <c r="DEY559" s="577"/>
      <c r="DFA559" s="437"/>
      <c r="DFC559" s="577"/>
      <c r="DFE559" s="437"/>
      <c r="DFG559" s="577"/>
      <c r="DFI559" s="437"/>
      <c r="DFK559" s="577"/>
      <c r="DFM559" s="437"/>
      <c r="DFO559" s="577"/>
      <c r="DFQ559" s="437"/>
      <c r="DFS559" s="577"/>
      <c r="DFU559" s="437"/>
      <c r="DFW559" s="577"/>
      <c r="DFY559" s="437"/>
      <c r="DGA559" s="577"/>
      <c r="DGC559" s="437"/>
      <c r="DGE559" s="577"/>
      <c r="DGG559" s="437"/>
      <c r="DGI559" s="577"/>
      <c r="DGK559" s="437"/>
      <c r="DGM559" s="577"/>
      <c r="DGO559" s="437"/>
      <c r="DGQ559" s="577"/>
      <c r="DGS559" s="437"/>
      <c r="DGU559" s="577"/>
      <c r="DGW559" s="437"/>
      <c r="DGY559" s="577"/>
      <c r="DHA559" s="437"/>
      <c r="DHC559" s="577"/>
      <c r="DHE559" s="437"/>
      <c r="DHG559" s="577"/>
      <c r="DHI559" s="437"/>
      <c r="DHK559" s="577"/>
      <c r="DHM559" s="437"/>
      <c r="DHO559" s="577"/>
      <c r="DHQ559" s="437"/>
      <c r="DHS559" s="577"/>
      <c r="DHU559" s="437"/>
      <c r="DHW559" s="577"/>
      <c r="DHY559" s="437"/>
      <c r="DIA559" s="577"/>
      <c r="DIC559" s="437"/>
      <c r="DIE559" s="577"/>
      <c r="DIG559" s="437"/>
      <c r="DII559" s="577"/>
      <c r="DIK559" s="437"/>
      <c r="DIM559" s="577"/>
      <c r="DIO559" s="437"/>
      <c r="DIQ559" s="577"/>
      <c r="DIS559" s="437"/>
      <c r="DIU559" s="577"/>
      <c r="DIW559" s="437"/>
      <c r="DIY559" s="577"/>
      <c r="DJA559" s="437"/>
      <c r="DJC559" s="577"/>
      <c r="DJE559" s="437"/>
      <c r="DJG559" s="577"/>
      <c r="DJI559" s="437"/>
      <c r="DJK559" s="577"/>
      <c r="DJM559" s="437"/>
      <c r="DJO559" s="577"/>
      <c r="DJQ559" s="437"/>
      <c r="DJS559" s="577"/>
      <c r="DJU559" s="437"/>
      <c r="DJW559" s="577"/>
      <c r="DJY559" s="437"/>
      <c r="DKA559" s="577"/>
      <c r="DKC559" s="437"/>
      <c r="DKE559" s="577"/>
      <c r="DKG559" s="437"/>
      <c r="DKI559" s="577"/>
      <c r="DKK559" s="437"/>
      <c r="DKM559" s="577"/>
      <c r="DKO559" s="437"/>
      <c r="DKQ559" s="577"/>
      <c r="DKS559" s="437"/>
      <c r="DKU559" s="577"/>
      <c r="DKW559" s="437"/>
      <c r="DKY559" s="577"/>
      <c r="DLA559" s="437"/>
      <c r="DLC559" s="577"/>
      <c r="DLE559" s="437"/>
      <c r="DLG559" s="577"/>
      <c r="DLI559" s="437"/>
      <c r="DLK559" s="577"/>
      <c r="DLM559" s="437"/>
      <c r="DLO559" s="577"/>
      <c r="DLQ559" s="437"/>
      <c r="DLS559" s="577"/>
      <c r="DLU559" s="437"/>
      <c r="DLW559" s="577"/>
      <c r="DLY559" s="437"/>
      <c r="DMA559" s="577"/>
      <c r="DMC559" s="437"/>
      <c r="DME559" s="577"/>
      <c r="DMG559" s="437"/>
      <c r="DMI559" s="577"/>
      <c r="DMK559" s="437"/>
      <c r="DMM559" s="577"/>
      <c r="DMO559" s="437"/>
      <c r="DMQ559" s="577"/>
      <c r="DMS559" s="437"/>
      <c r="DMU559" s="577"/>
      <c r="DMW559" s="437"/>
      <c r="DMY559" s="577"/>
      <c r="DNA559" s="437"/>
      <c r="DNC559" s="577"/>
      <c r="DNE559" s="437"/>
      <c r="DNG559" s="577"/>
      <c r="DNI559" s="437"/>
      <c r="DNK559" s="577"/>
      <c r="DNM559" s="437"/>
      <c r="DNO559" s="577"/>
      <c r="DNQ559" s="437"/>
      <c r="DNS559" s="577"/>
      <c r="DNU559" s="437"/>
      <c r="DNW559" s="577"/>
      <c r="DNY559" s="437"/>
      <c r="DOA559" s="577"/>
      <c r="DOC559" s="437"/>
      <c r="DOE559" s="577"/>
      <c r="DOG559" s="437"/>
      <c r="DOI559" s="577"/>
      <c r="DOK559" s="437"/>
      <c r="DOM559" s="577"/>
      <c r="DOO559" s="437"/>
      <c r="DOQ559" s="577"/>
      <c r="DOS559" s="437"/>
      <c r="DOU559" s="577"/>
      <c r="DOW559" s="437"/>
      <c r="DOY559" s="577"/>
      <c r="DPA559" s="437"/>
      <c r="DPC559" s="577"/>
      <c r="DPE559" s="437"/>
      <c r="DPG559" s="577"/>
      <c r="DPI559" s="437"/>
      <c r="DPK559" s="577"/>
      <c r="DPM559" s="437"/>
      <c r="DPO559" s="577"/>
      <c r="DPQ559" s="437"/>
      <c r="DPS559" s="577"/>
      <c r="DPU559" s="437"/>
      <c r="DPW559" s="577"/>
      <c r="DPY559" s="437"/>
      <c r="DQA559" s="577"/>
      <c r="DQC559" s="437"/>
      <c r="DQE559" s="577"/>
      <c r="DQG559" s="437"/>
      <c r="DQI559" s="577"/>
      <c r="DQK559" s="437"/>
      <c r="DQM559" s="577"/>
      <c r="DQO559" s="437"/>
      <c r="DQQ559" s="577"/>
      <c r="DQS559" s="437"/>
      <c r="DQU559" s="577"/>
      <c r="DQW559" s="437"/>
      <c r="DQY559" s="577"/>
      <c r="DRA559" s="437"/>
      <c r="DRC559" s="577"/>
      <c r="DRE559" s="437"/>
      <c r="DRG559" s="577"/>
      <c r="DRI559" s="437"/>
      <c r="DRK559" s="577"/>
      <c r="DRM559" s="437"/>
      <c r="DRO559" s="577"/>
      <c r="DRQ559" s="437"/>
      <c r="DRS559" s="577"/>
      <c r="DRU559" s="437"/>
      <c r="DRW559" s="577"/>
      <c r="DRY559" s="437"/>
      <c r="DSA559" s="577"/>
      <c r="DSC559" s="437"/>
      <c r="DSE559" s="577"/>
      <c r="DSG559" s="437"/>
      <c r="DSI559" s="577"/>
      <c r="DSK559" s="437"/>
      <c r="DSM559" s="577"/>
      <c r="DSO559" s="437"/>
      <c r="DSQ559" s="577"/>
      <c r="DSS559" s="437"/>
      <c r="DSU559" s="577"/>
      <c r="DSW559" s="437"/>
      <c r="DSY559" s="577"/>
      <c r="DTA559" s="437"/>
      <c r="DTC559" s="577"/>
      <c r="DTE559" s="437"/>
      <c r="DTG559" s="577"/>
      <c r="DTI559" s="437"/>
      <c r="DTK559" s="577"/>
      <c r="DTM559" s="437"/>
      <c r="DTO559" s="577"/>
      <c r="DTQ559" s="437"/>
      <c r="DTS559" s="577"/>
      <c r="DTU559" s="437"/>
      <c r="DTW559" s="577"/>
      <c r="DTY559" s="437"/>
      <c r="DUA559" s="577"/>
      <c r="DUC559" s="437"/>
      <c r="DUE559" s="577"/>
      <c r="DUG559" s="437"/>
      <c r="DUI559" s="577"/>
      <c r="DUK559" s="437"/>
      <c r="DUM559" s="577"/>
      <c r="DUO559" s="437"/>
      <c r="DUQ559" s="577"/>
      <c r="DUS559" s="437"/>
      <c r="DUU559" s="577"/>
      <c r="DUW559" s="437"/>
      <c r="DUY559" s="577"/>
      <c r="DVA559" s="437"/>
      <c r="DVC559" s="577"/>
      <c r="DVE559" s="437"/>
      <c r="DVG559" s="577"/>
      <c r="DVI559" s="437"/>
      <c r="DVK559" s="577"/>
      <c r="DVM559" s="437"/>
      <c r="DVO559" s="577"/>
      <c r="DVQ559" s="437"/>
      <c r="DVS559" s="577"/>
      <c r="DVU559" s="437"/>
      <c r="DVW559" s="577"/>
      <c r="DVY559" s="437"/>
      <c r="DWA559" s="577"/>
      <c r="DWC559" s="437"/>
      <c r="DWE559" s="577"/>
      <c r="DWG559" s="437"/>
      <c r="DWI559" s="577"/>
      <c r="DWK559" s="437"/>
      <c r="DWM559" s="577"/>
      <c r="DWO559" s="437"/>
      <c r="DWQ559" s="577"/>
      <c r="DWS559" s="437"/>
      <c r="DWU559" s="577"/>
      <c r="DWW559" s="437"/>
      <c r="DWY559" s="577"/>
      <c r="DXA559" s="437"/>
      <c r="DXC559" s="577"/>
      <c r="DXE559" s="437"/>
      <c r="DXG559" s="577"/>
      <c r="DXI559" s="437"/>
      <c r="DXK559" s="577"/>
      <c r="DXM559" s="437"/>
      <c r="DXO559" s="577"/>
      <c r="DXQ559" s="437"/>
      <c r="DXS559" s="577"/>
      <c r="DXU559" s="437"/>
      <c r="DXW559" s="577"/>
      <c r="DXY559" s="437"/>
      <c r="DYA559" s="577"/>
      <c r="DYC559" s="437"/>
      <c r="DYE559" s="577"/>
      <c r="DYG559" s="437"/>
      <c r="DYI559" s="577"/>
      <c r="DYK559" s="437"/>
      <c r="DYM559" s="577"/>
      <c r="DYO559" s="437"/>
      <c r="DYQ559" s="577"/>
      <c r="DYS559" s="437"/>
      <c r="DYU559" s="577"/>
      <c r="DYW559" s="437"/>
      <c r="DYY559" s="577"/>
      <c r="DZA559" s="437"/>
      <c r="DZC559" s="577"/>
      <c r="DZE559" s="437"/>
      <c r="DZG559" s="577"/>
      <c r="DZI559" s="437"/>
      <c r="DZK559" s="577"/>
      <c r="DZM559" s="437"/>
      <c r="DZO559" s="577"/>
      <c r="DZQ559" s="437"/>
      <c r="DZS559" s="577"/>
      <c r="DZU559" s="437"/>
      <c r="DZW559" s="577"/>
      <c r="DZY559" s="437"/>
      <c r="EAA559" s="577"/>
      <c r="EAC559" s="437"/>
      <c r="EAE559" s="577"/>
      <c r="EAG559" s="437"/>
      <c r="EAI559" s="577"/>
      <c r="EAK559" s="437"/>
      <c r="EAM559" s="577"/>
      <c r="EAO559" s="437"/>
      <c r="EAQ559" s="577"/>
      <c r="EAS559" s="437"/>
      <c r="EAU559" s="577"/>
      <c r="EAW559" s="437"/>
      <c r="EAY559" s="577"/>
      <c r="EBA559" s="437"/>
      <c r="EBC559" s="577"/>
      <c r="EBE559" s="437"/>
      <c r="EBG559" s="577"/>
      <c r="EBI559" s="437"/>
      <c r="EBK559" s="577"/>
      <c r="EBM559" s="437"/>
      <c r="EBO559" s="577"/>
      <c r="EBQ559" s="437"/>
      <c r="EBS559" s="577"/>
      <c r="EBU559" s="437"/>
      <c r="EBW559" s="577"/>
      <c r="EBY559" s="437"/>
      <c r="ECA559" s="577"/>
      <c r="ECC559" s="437"/>
      <c r="ECE559" s="577"/>
      <c r="ECG559" s="437"/>
      <c r="ECI559" s="577"/>
      <c r="ECK559" s="437"/>
      <c r="ECM559" s="577"/>
      <c r="ECO559" s="437"/>
      <c r="ECQ559" s="577"/>
      <c r="ECS559" s="437"/>
      <c r="ECU559" s="577"/>
      <c r="ECW559" s="437"/>
      <c r="ECY559" s="577"/>
      <c r="EDA559" s="437"/>
      <c r="EDC559" s="577"/>
      <c r="EDE559" s="437"/>
      <c r="EDG559" s="577"/>
      <c r="EDI559" s="437"/>
      <c r="EDK559" s="577"/>
      <c r="EDM559" s="437"/>
      <c r="EDO559" s="577"/>
      <c r="EDQ559" s="437"/>
      <c r="EDS559" s="577"/>
      <c r="EDU559" s="437"/>
      <c r="EDW559" s="577"/>
      <c r="EDY559" s="437"/>
      <c r="EEA559" s="577"/>
      <c r="EEC559" s="437"/>
      <c r="EEE559" s="577"/>
      <c r="EEG559" s="437"/>
      <c r="EEI559" s="577"/>
      <c r="EEK559" s="437"/>
      <c r="EEM559" s="577"/>
      <c r="EEO559" s="437"/>
      <c r="EEQ559" s="577"/>
      <c r="EES559" s="437"/>
      <c r="EEU559" s="577"/>
      <c r="EEW559" s="437"/>
      <c r="EEY559" s="577"/>
      <c r="EFA559" s="437"/>
      <c r="EFC559" s="577"/>
      <c r="EFE559" s="437"/>
      <c r="EFG559" s="577"/>
      <c r="EFI559" s="437"/>
      <c r="EFK559" s="577"/>
      <c r="EFM559" s="437"/>
      <c r="EFO559" s="577"/>
      <c r="EFQ559" s="437"/>
      <c r="EFS559" s="577"/>
      <c r="EFU559" s="437"/>
      <c r="EFW559" s="577"/>
      <c r="EFY559" s="437"/>
      <c r="EGA559" s="577"/>
      <c r="EGC559" s="437"/>
      <c r="EGE559" s="577"/>
      <c r="EGG559" s="437"/>
      <c r="EGI559" s="577"/>
      <c r="EGK559" s="437"/>
      <c r="EGM559" s="577"/>
      <c r="EGO559" s="437"/>
      <c r="EGQ559" s="577"/>
      <c r="EGS559" s="437"/>
      <c r="EGU559" s="577"/>
      <c r="EGW559" s="437"/>
      <c r="EGY559" s="577"/>
      <c r="EHA559" s="437"/>
      <c r="EHC559" s="577"/>
      <c r="EHE559" s="437"/>
      <c r="EHG559" s="577"/>
      <c r="EHI559" s="437"/>
      <c r="EHK559" s="577"/>
      <c r="EHM559" s="437"/>
      <c r="EHO559" s="577"/>
      <c r="EHQ559" s="437"/>
      <c r="EHS559" s="577"/>
      <c r="EHU559" s="437"/>
      <c r="EHW559" s="577"/>
      <c r="EHY559" s="437"/>
      <c r="EIA559" s="577"/>
      <c r="EIC559" s="437"/>
      <c r="EIE559" s="577"/>
      <c r="EIG559" s="437"/>
      <c r="EII559" s="577"/>
      <c r="EIK559" s="437"/>
      <c r="EIM559" s="577"/>
      <c r="EIO559" s="437"/>
      <c r="EIQ559" s="577"/>
      <c r="EIS559" s="437"/>
      <c r="EIU559" s="577"/>
      <c r="EIW559" s="437"/>
      <c r="EIY559" s="577"/>
      <c r="EJA559" s="437"/>
      <c r="EJC559" s="577"/>
      <c r="EJE559" s="437"/>
      <c r="EJG559" s="577"/>
      <c r="EJI559" s="437"/>
      <c r="EJK559" s="577"/>
      <c r="EJM559" s="437"/>
      <c r="EJO559" s="577"/>
      <c r="EJQ559" s="437"/>
      <c r="EJS559" s="577"/>
      <c r="EJU559" s="437"/>
      <c r="EJW559" s="577"/>
      <c r="EJY559" s="437"/>
      <c r="EKA559" s="577"/>
      <c r="EKC559" s="437"/>
      <c r="EKE559" s="577"/>
      <c r="EKG559" s="437"/>
      <c r="EKI559" s="577"/>
      <c r="EKK559" s="437"/>
      <c r="EKM559" s="577"/>
      <c r="EKO559" s="437"/>
      <c r="EKQ559" s="577"/>
      <c r="EKS559" s="437"/>
      <c r="EKU559" s="577"/>
      <c r="EKW559" s="437"/>
      <c r="EKY559" s="577"/>
      <c r="ELA559" s="437"/>
      <c r="ELC559" s="577"/>
      <c r="ELE559" s="437"/>
      <c r="ELG559" s="577"/>
      <c r="ELI559" s="437"/>
      <c r="ELK559" s="577"/>
      <c r="ELM559" s="437"/>
      <c r="ELO559" s="577"/>
      <c r="ELQ559" s="437"/>
      <c r="ELS559" s="577"/>
      <c r="ELU559" s="437"/>
      <c r="ELW559" s="577"/>
      <c r="ELY559" s="437"/>
      <c r="EMA559" s="577"/>
      <c r="EMC559" s="437"/>
      <c r="EME559" s="577"/>
      <c r="EMG559" s="437"/>
      <c r="EMI559" s="577"/>
      <c r="EMK559" s="437"/>
      <c r="EMM559" s="577"/>
      <c r="EMO559" s="437"/>
      <c r="EMQ559" s="577"/>
      <c r="EMS559" s="437"/>
      <c r="EMU559" s="577"/>
      <c r="EMW559" s="437"/>
      <c r="EMY559" s="577"/>
      <c r="ENA559" s="437"/>
      <c r="ENC559" s="577"/>
      <c r="ENE559" s="437"/>
      <c r="ENG559" s="577"/>
      <c r="ENI559" s="437"/>
      <c r="ENK559" s="577"/>
      <c r="ENM559" s="437"/>
      <c r="ENO559" s="577"/>
      <c r="ENQ559" s="437"/>
      <c r="ENS559" s="577"/>
      <c r="ENU559" s="437"/>
      <c r="ENW559" s="577"/>
      <c r="ENY559" s="437"/>
      <c r="EOA559" s="577"/>
      <c r="EOC559" s="437"/>
      <c r="EOE559" s="577"/>
      <c r="EOG559" s="437"/>
      <c r="EOI559" s="577"/>
      <c r="EOK559" s="437"/>
      <c r="EOM559" s="577"/>
      <c r="EOO559" s="437"/>
      <c r="EOQ559" s="577"/>
      <c r="EOS559" s="437"/>
      <c r="EOU559" s="577"/>
      <c r="EOW559" s="437"/>
      <c r="EOY559" s="577"/>
      <c r="EPA559" s="437"/>
      <c r="EPC559" s="577"/>
      <c r="EPE559" s="437"/>
      <c r="EPG559" s="577"/>
      <c r="EPI559" s="437"/>
      <c r="EPK559" s="577"/>
      <c r="EPM559" s="437"/>
      <c r="EPO559" s="577"/>
      <c r="EPQ559" s="437"/>
      <c r="EPS559" s="577"/>
      <c r="EPU559" s="437"/>
      <c r="EPW559" s="577"/>
      <c r="EPY559" s="437"/>
      <c r="EQA559" s="577"/>
      <c r="EQC559" s="437"/>
      <c r="EQE559" s="577"/>
      <c r="EQG559" s="437"/>
      <c r="EQI559" s="577"/>
      <c r="EQK559" s="437"/>
      <c r="EQM559" s="577"/>
      <c r="EQO559" s="437"/>
      <c r="EQQ559" s="577"/>
      <c r="EQS559" s="437"/>
      <c r="EQU559" s="577"/>
      <c r="EQW559" s="437"/>
      <c r="EQY559" s="577"/>
      <c r="ERA559" s="437"/>
      <c r="ERC559" s="577"/>
      <c r="ERE559" s="437"/>
      <c r="ERG559" s="577"/>
      <c r="ERI559" s="437"/>
      <c r="ERK559" s="577"/>
      <c r="ERM559" s="437"/>
      <c r="ERO559" s="577"/>
      <c r="ERQ559" s="437"/>
      <c r="ERS559" s="577"/>
      <c r="ERU559" s="437"/>
      <c r="ERW559" s="577"/>
      <c r="ERY559" s="437"/>
      <c r="ESA559" s="577"/>
      <c r="ESC559" s="437"/>
      <c r="ESE559" s="577"/>
      <c r="ESG559" s="437"/>
      <c r="ESI559" s="577"/>
      <c r="ESK559" s="437"/>
      <c r="ESM559" s="577"/>
      <c r="ESO559" s="437"/>
      <c r="ESQ559" s="577"/>
      <c r="ESS559" s="437"/>
      <c r="ESU559" s="577"/>
      <c r="ESW559" s="437"/>
      <c r="ESY559" s="577"/>
      <c r="ETA559" s="437"/>
      <c r="ETC559" s="577"/>
      <c r="ETE559" s="437"/>
      <c r="ETG559" s="577"/>
      <c r="ETI559" s="437"/>
      <c r="ETK559" s="577"/>
      <c r="ETM559" s="437"/>
      <c r="ETO559" s="577"/>
      <c r="ETQ559" s="437"/>
      <c r="ETS559" s="577"/>
      <c r="ETU559" s="437"/>
      <c r="ETW559" s="577"/>
      <c r="ETY559" s="437"/>
      <c r="EUA559" s="577"/>
      <c r="EUC559" s="437"/>
      <c r="EUE559" s="577"/>
      <c r="EUG559" s="437"/>
      <c r="EUI559" s="577"/>
      <c r="EUK559" s="437"/>
      <c r="EUM559" s="577"/>
      <c r="EUO559" s="437"/>
      <c r="EUQ559" s="577"/>
      <c r="EUS559" s="437"/>
      <c r="EUU559" s="577"/>
      <c r="EUW559" s="437"/>
      <c r="EUY559" s="577"/>
      <c r="EVA559" s="437"/>
      <c r="EVC559" s="577"/>
      <c r="EVE559" s="437"/>
      <c r="EVG559" s="577"/>
      <c r="EVI559" s="437"/>
      <c r="EVK559" s="577"/>
      <c r="EVM559" s="437"/>
      <c r="EVO559" s="577"/>
      <c r="EVQ559" s="437"/>
      <c r="EVS559" s="577"/>
      <c r="EVU559" s="437"/>
      <c r="EVW559" s="577"/>
      <c r="EVY559" s="437"/>
      <c r="EWA559" s="577"/>
      <c r="EWC559" s="437"/>
      <c r="EWE559" s="577"/>
      <c r="EWG559" s="437"/>
      <c r="EWI559" s="577"/>
      <c r="EWK559" s="437"/>
      <c r="EWM559" s="577"/>
      <c r="EWO559" s="437"/>
      <c r="EWQ559" s="577"/>
      <c r="EWS559" s="437"/>
      <c r="EWU559" s="577"/>
      <c r="EWW559" s="437"/>
      <c r="EWY559" s="577"/>
      <c r="EXA559" s="437"/>
      <c r="EXC559" s="577"/>
      <c r="EXE559" s="437"/>
      <c r="EXG559" s="577"/>
      <c r="EXI559" s="437"/>
      <c r="EXK559" s="577"/>
      <c r="EXM559" s="437"/>
      <c r="EXO559" s="577"/>
      <c r="EXQ559" s="437"/>
      <c r="EXS559" s="577"/>
      <c r="EXU559" s="437"/>
      <c r="EXW559" s="577"/>
      <c r="EXY559" s="437"/>
      <c r="EYA559" s="577"/>
      <c r="EYC559" s="437"/>
      <c r="EYE559" s="577"/>
      <c r="EYG559" s="437"/>
      <c r="EYI559" s="577"/>
      <c r="EYK559" s="437"/>
      <c r="EYM559" s="577"/>
      <c r="EYO559" s="437"/>
      <c r="EYQ559" s="577"/>
      <c r="EYS559" s="437"/>
      <c r="EYU559" s="577"/>
      <c r="EYW559" s="437"/>
      <c r="EYY559" s="577"/>
      <c r="EZA559" s="437"/>
      <c r="EZC559" s="577"/>
      <c r="EZE559" s="437"/>
      <c r="EZG559" s="577"/>
      <c r="EZI559" s="437"/>
      <c r="EZK559" s="577"/>
      <c r="EZM559" s="437"/>
      <c r="EZO559" s="577"/>
      <c r="EZQ559" s="437"/>
      <c r="EZS559" s="577"/>
      <c r="EZU559" s="437"/>
      <c r="EZW559" s="577"/>
      <c r="EZY559" s="437"/>
      <c r="FAA559" s="577"/>
      <c r="FAC559" s="437"/>
      <c r="FAE559" s="577"/>
      <c r="FAG559" s="437"/>
      <c r="FAI559" s="577"/>
      <c r="FAK559" s="437"/>
      <c r="FAM559" s="577"/>
      <c r="FAO559" s="437"/>
      <c r="FAQ559" s="577"/>
      <c r="FAS559" s="437"/>
      <c r="FAU559" s="577"/>
      <c r="FAW559" s="437"/>
      <c r="FAY559" s="577"/>
      <c r="FBA559" s="437"/>
      <c r="FBC559" s="577"/>
      <c r="FBE559" s="437"/>
      <c r="FBG559" s="577"/>
      <c r="FBI559" s="437"/>
      <c r="FBK559" s="577"/>
      <c r="FBM559" s="437"/>
      <c r="FBO559" s="577"/>
      <c r="FBQ559" s="437"/>
      <c r="FBS559" s="577"/>
      <c r="FBU559" s="437"/>
      <c r="FBW559" s="577"/>
      <c r="FBY559" s="437"/>
      <c r="FCA559" s="577"/>
      <c r="FCC559" s="437"/>
      <c r="FCE559" s="577"/>
      <c r="FCG559" s="437"/>
      <c r="FCI559" s="577"/>
      <c r="FCK559" s="437"/>
      <c r="FCM559" s="577"/>
      <c r="FCO559" s="437"/>
      <c r="FCQ559" s="577"/>
      <c r="FCS559" s="437"/>
      <c r="FCU559" s="577"/>
      <c r="FCW559" s="437"/>
      <c r="FCY559" s="577"/>
      <c r="FDA559" s="437"/>
      <c r="FDC559" s="577"/>
      <c r="FDE559" s="437"/>
      <c r="FDG559" s="577"/>
      <c r="FDI559" s="437"/>
      <c r="FDK559" s="577"/>
      <c r="FDM559" s="437"/>
      <c r="FDO559" s="577"/>
      <c r="FDQ559" s="437"/>
      <c r="FDS559" s="577"/>
      <c r="FDU559" s="437"/>
      <c r="FDW559" s="577"/>
      <c r="FDY559" s="437"/>
      <c r="FEA559" s="577"/>
      <c r="FEC559" s="437"/>
      <c r="FEE559" s="577"/>
      <c r="FEG559" s="437"/>
      <c r="FEI559" s="577"/>
      <c r="FEK559" s="437"/>
      <c r="FEM559" s="577"/>
      <c r="FEO559" s="437"/>
      <c r="FEQ559" s="577"/>
      <c r="FES559" s="437"/>
      <c r="FEU559" s="577"/>
      <c r="FEW559" s="437"/>
      <c r="FEY559" s="577"/>
      <c r="FFA559" s="437"/>
      <c r="FFC559" s="577"/>
      <c r="FFE559" s="437"/>
      <c r="FFG559" s="577"/>
      <c r="FFI559" s="437"/>
      <c r="FFK559" s="577"/>
      <c r="FFM559" s="437"/>
      <c r="FFO559" s="577"/>
      <c r="FFQ559" s="437"/>
      <c r="FFS559" s="577"/>
      <c r="FFU559" s="437"/>
      <c r="FFW559" s="577"/>
      <c r="FFY559" s="437"/>
      <c r="FGA559" s="577"/>
      <c r="FGC559" s="437"/>
      <c r="FGE559" s="577"/>
      <c r="FGG559" s="437"/>
      <c r="FGI559" s="577"/>
      <c r="FGK559" s="437"/>
      <c r="FGM559" s="577"/>
      <c r="FGO559" s="437"/>
      <c r="FGQ559" s="577"/>
      <c r="FGS559" s="437"/>
      <c r="FGU559" s="577"/>
      <c r="FGW559" s="437"/>
      <c r="FGY559" s="577"/>
      <c r="FHA559" s="437"/>
      <c r="FHC559" s="577"/>
      <c r="FHE559" s="437"/>
      <c r="FHG559" s="577"/>
      <c r="FHI559" s="437"/>
      <c r="FHK559" s="577"/>
      <c r="FHM559" s="437"/>
      <c r="FHO559" s="577"/>
      <c r="FHQ559" s="437"/>
      <c r="FHS559" s="577"/>
      <c r="FHU559" s="437"/>
      <c r="FHW559" s="577"/>
      <c r="FHY559" s="437"/>
      <c r="FIA559" s="577"/>
      <c r="FIC559" s="437"/>
      <c r="FIE559" s="577"/>
      <c r="FIG559" s="437"/>
      <c r="FII559" s="577"/>
      <c r="FIK559" s="437"/>
      <c r="FIM559" s="577"/>
      <c r="FIO559" s="437"/>
      <c r="FIQ559" s="577"/>
      <c r="FIS559" s="437"/>
      <c r="FIU559" s="577"/>
      <c r="FIW559" s="437"/>
      <c r="FIY559" s="577"/>
      <c r="FJA559" s="437"/>
      <c r="FJC559" s="577"/>
      <c r="FJE559" s="437"/>
      <c r="FJG559" s="577"/>
      <c r="FJI559" s="437"/>
      <c r="FJK559" s="577"/>
      <c r="FJM559" s="437"/>
      <c r="FJO559" s="577"/>
      <c r="FJQ559" s="437"/>
      <c r="FJS559" s="577"/>
      <c r="FJU559" s="437"/>
      <c r="FJW559" s="577"/>
      <c r="FJY559" s="437"/>
      <c r="FKA559" s="577"/>
      <c r="FKC559" s="437"/>
      <c r="FKE559" s="577"/>
      <c r="FKG559" s="437"/>
      <c r="FKI559" s="577"/>
      <c r="FKK559" s="437"/>
      <c r="FKM559" s="577"/>
      <c r="FKO559" s="437"/>
      <c r="FKQ559" s="577"/>
      <c r="FKS559" s="437"/>
      <c r="FKU559" s="577"/>
      <c r="FKW559" s="437"/>
      <c r="FKY559" s="577"/>
      <c r="FLA559" s="437"/>
      <c r="FLC559" s="577"/>
      <c r="FLE559" s="437"/>
      <c r="FLG559" s="577"/>
      <c r="FLI559" s="437"/>
      <c r="FLK559" s="577"/>
      <c r="FLM559" s="437"/>
      <c r="FLO559" s="577"/>
      <c r="FLQ559" s="437"/>
      <c r="FLS559" s="577"/>
      <c r="FLU559" s="437"/>
      <c r="FLW559" s="577"/>
      <c r="FLY559" s="437"/>
      <c r="FMA559" s="577"/>
      <c r="FMC559" s="437"/>
      <c r="FME559" s="577"/>
      <c r="FMG559" s="437"/>
      <c r="FMI559" s="577"/>
      <c r="FMK559" s="437"/>
      <c r="FMM559" s="577"/>
      <c r="FMO559" s="437"/>
      <c r="FMQ559" s="577"/>
      <c r="FMS559" s="437"/>
      <c r="FMU559" s="577"/>
      <c r="FMW559" s="437"/>
      <c r="FMY559" s="577"/>
      <c r="FNA559" s="437"/>
      <c r="FNC559" s="577"/>
      <c r="FNE559" s="437"/>
      <c r="FNG559" s="577"/>
      <c r="FNI559" s="437"/>
      <c r="FNK559" s="577"/>
      <c r="FNM559" s="437"/>
      <c r="FNO559" s="577"/>
      <c r="FNQ559" s="437"/>
      <c r="FNS559" s="577"/>
      <c r="FNU559" s="437"/>
      <c r="FNW559" s="577"/>
      <c r="FNY559" s="437"/>
      <c r="FOA559" s="577"/>
      <c r="FOC559" s="437"/>
      <c r="FOE559" s="577"/>
      <c r="FOG559" s="437"/>
      <c r="FOI559" s="577"/>
      <c r="FOK559" s="437"/>
      <c r="FOM559" s="577"/>
      <c r="FOO559" s="437"/>
      <c r="FOQ559" s="577"/>
      <c r="FOS559" s="437"/>
      <c r="FOU559" s="577"/>
      <c r="FOW559" s="437"/>
      <c r="FOY559" s="577"/>
      <c r="FPA559" s="437"/>
      <c r="FPC559" s="577"/>
      <c r="FPE559" s="437"/>
      <c r="FPG559" s="577"/>
      <c r="FPI559" s="437"/>
      <c r="FPK559" s="577"/>
      <c r="FPM559" s="437"/>
      <c r="FPO559" s="577"/>
      <c r="FPQ559" s="437"/>
      <c r="FPS559" s="577"/>
      <c r="FPU559" s="437"/>
      <c r="FPW559" s="577"/>
      <c r="FPY559" s="437"/>
      <c r="FQA559" s="577"/>
      <c r="FQC559" s="437"/>
      <c r="FQE559" s="577"/>
      <c r="FQG559" s="437"/>
      <c r="FQI559" s="577"/>
      <c r="FQK559" s="437"/>
      <c r="FQM559" s="577"/>
      <c r="FQO559" s="437"/>
      <c r="FQQ559" s="577"/>
      <c r="FQS559" s="437"/>
      <c r="FQU559" s="577"/>
      <c r="FQW559" s="437"/>
      <c r="FQY559" s="577"/>
      <c r="FRA559" s="437"/>
      <c r="FRC559" s="577"/>
      <c r="FRE559" s="437"/>
      <c r="FRG559" s="577"/>
      <c r="FRI559" s="437"/>
      <c r="FRK559" s="577"/>
      <c r="FRM559" s="437"/>
      <c r="FRO559" s="577"/>
      <c r="FRQ559" s="437"/>
      <c r="FRS559" s="577"/>
      <c r="FRU559" s="437"/>
      <c r="FRW559" s="577"/>
      <c r="FRY559" s="437"/>
      <c r="FSA559" s="577"/>
      <c r="FSC559" s="437"/>
      <c r="FSE559" s="577"/>
      <c r="FSG559" s="437"/>
      <c r="FSI559" s="577"/>
      <c r="FSK559" s="437"/>
      <c r="FSM559" s="577"/>
      <c r="FSO559" s="437"/>
      <c r="FSQ559" s="577"/>
      <c r="FSS559" s="437"/>
      <c r="FSU559" s="577"/>
      <c r="FSW559" s="437"/>
      <c r="FSY559" s="577"/>
      <c r="FTA559" s="437"/>
      <c r="FTC559" s="577"/>
      <c r="FTE559" s="437"/>
      <c r="FTG559" s="577"/>
      <c r="FTI559" s="437"/>
      <c r="FTK559" s="577"/>
      <c r="FTM559" s="437"/>
      <c r="FTO559" s="577"/>
      <c r="FTQ559" s="437"/>
      <c r="FTS559" s="577"/>
      <c r="FTU559" s="437"/>
      <c r="FTW559" s="577"/>
      <c r="FTY559" s="437"/>
      <c r="FUA559" s="577"/>
      <c r="FUC559" s="437"/>
      <c r="FUE559" s="577"/>
      <c r="FUG559" s="437"/>
      <c r="FUI559" s="577"/>
      <c r="FUK559" s="437"/>
      <c r="FUM559" s="577"/>
      <c r="FUO559" s="437"/>
      <c r="FUQ559" s="577"/>
      <c r="FUS559" s="437"/>
      <c r="FUU559" s="577"/>
      <c r="FUW559" s="437"/>
      <c r="FUY559" s="577"/>
      <c r="FVA559" s="437"/>
      <c r="FVC559" s="577"/>
      <c r="FVE559" s="437"/>
      <c r="FVG559" s="577"/>
      <c r="FVI559" s="437"/>
      <c r="FVK559" s="577"/>
      <c r="FVM559" s="437"/>
      <c r="FVO559" s="577"/>
      <c r="FVQ559" s="437"/>
      <c r="FVS559" s="577"/>
      <c r="FVU559" s="437"/>
      <c r="FVW559" s="577"/>
      <c r="FVY559" s="437"/>
      <c r="FWA559" s="577"/>
      <c r="FWC559" s="437"/>
      <c r="FWE559" s="577"/>
      <c r="FWG559" s="437"/>
      <c r="FWI559" s="577"/>
      <c r="FWK559" s="437"/>
      <c r="FWM559" s="577"/>
      <c r="FWO559" s="437"/>
      <c r="FWQ559" s="577"/>
      <c r="FWS559" s="437"/>
      <c r="FWU559" s="577"/>
      <c r="FWW559" s="437"/>
      <c r="FWY559" s="577"/>
      <c r="FXA559" s="437"/>
      <c r="FXC559" s="577"/>
      <c r="FXE559" s="437"/>
      <c r="FXG559" s="577"/>
      <c r="FXI559" s="437"/>
      <c r="FXK559" s="577"/>
      <c r="FXM559" s="437"/>
      <c r="FXO559" s="577"/>
      <c r="FXQ559" s="437"/>
      <c r="FXS559" s="577"/>
      <c r="FXU559" s="437"/>
      <c r="FXW559" s="577"/>
      <c r="FXY559" s="437"/>
      <c r="FYA559" s="577"/>
      <c r="FYC559" s="437"/>
      <c r="FYE559" s="577"/>
      <c r="FYG559" s="437"/>
      <c r="FYI559" s="577"/>
      <c r="FYK559" s="437"/>
      <c r="FYM559" s="577"/>
      <c r="FYO559" s="437"/>
      <c r="FYQ559" s="577"/>
      <c r="FYS559" s="437"/>
      <c r="FYU559" s="577"/>
      <c r="FYW559" s="437"/>
      <c r="FYY559" s="577"/>
      <c r="FZA559" s="437"/>
      <c r="FZC559" s="577"/>
      <c r="FZE559" s="437"/>
      <c r="FZG559" s="577"/>
      <c r="FZI559" s="437"/>
      <c r="FZK559" s="577"/>
      <c r="FZM559" s="437"/>
      <c r="FZO559" s="577"/>
      <c r="FZQ559" s="437"/>
      <c r="FZS559" s="577"/>
      <c r="FZU559" s="437"/>
      <c r="FZW559" s="577"/>
      <c r="FZY559" s="437"/>
      <c r="GAA559" s="577"/>
      <c r="GAC559" s="437"/>
      <c r="GAE559" s="577"/>
      <c r="GAG559" s="437"/>
      <c r="GAI559" s="577"/>
      <c r="GAK559" s="437"/>
      <c r="GAM559" s="577"/>
      <c r="GAO559" s="437"/>
      <c r="GAQ559" s="577"/>
      <c r="GAS559" s="437"/>
      <c r="GAU559" s="577"/>
      <c r="GAW559" s="437"/>
      <c r="GAY559" s="577"/>
      <c r="GBA559" s="437"/>
      <c r="GBC559" s="577"/>
      <c r="GBE559" s="437"/>
      <c r="GBG559" s="577"/>
      <c r="GBI559" s="437"/>
      <c r="GBK559" s="577"/>
      <c r="GBM559" s="437"/>
      <c r="GBO559" s="577"/>
      <c r="GBQ559" s="437"/>
      <c r="GBS559" s="577"/>
      <c r="GBU559" s="437"/>
      <c r="GBW559" s="577"/>
      <c r="GBY559" s="437"/>
      <c r="GCA559" s="577"/>
      <c r="GCC559" s="437"/>
      <c r="GCE559" s="577"/>
      <c r="GCG559" s="437"/>
      <c r="GCI559" s="577"/>
      <c r="GCK559" s="437"/>
      <c r="GCM559" s="577"/>
      <c r="GCO559" s="437"/>
      <c r="GCQ559" s="577"/>
      <c r="GCS559" s="437"/>
      <c r="GCU559" s="577"/>
      <c r="GCW559" s="437"/>
      <c r="GCY559" s="577"/>
      <c r="GDA559" s="437"/>
      <c r="GDC559" s="577"/>
      <c r="GDE559" s="437"/>
      <c r="GDG559" s="577"/>
      <c r="GDI559" s="437"/>
      <c r="GDK559" s="577"/>
      <c r="GDM559" s="437"/>
      <c r="GDO559" s="577"/>
      <c r="GDQ559" s="437"/>
      <c r="GDS559" s="577"/>
      <c r="GDU559" s="437"/>
      <c r="GDW559" s="577"/>
      <c r="GDY559" s="437"/>
      <c r="GEA559" s="577"/>
      <c r="GEC559" s="437"/>
      <c r="GEE559" s="577"/>
      <c r="GEG559" s="437"/>
      <c r="GEI559" s="577"/>
      <c r="GEK559" s="437"/>
      <c r="GEM559" s="577"/>
      <c r="GEO559" s="437"/>
      <c r="GEQ559" s="577"/>
      <c r="GES559" s="437"/>
      <c r="GEU559" s="577"/>
      <c r="GEW559" s="437"/>
      <c r="GEY559" s="577"/>
      <c r="GFA559" s="437"/>
      <c r="GFC559" s="577"/>
      <c r="GFE559" s="437"/>
      <c r="GFG559" s="577"/>
      <c r="GFI559" s="437"/>
      <c r="GFK559" s="577"/>
      <c r="GFM559" s="437"/>
      <c r="GFO559" s="577"/>
      <c r="GFQ559" s="437"/>
      <c r="GFS559" s="577"/>
      <c r="GFU559" s="437"/>
      <c r="GFW559" s="577"/>
      <c r="GFY559" s="437"/>
      <c r="GGA559" s="577"/>
      <c r="GGC559" s="437"/>
      <c r="GGE559" s="577"/>
      <c r="GGG559" s="437"/>
      <c r="GGI559" s="577"/>
      <c r="GGK559" s="437"/>
      <c r="GGM559" s="577"/>
      <c r="GGO559" s="437"/>
      <c r="GGQ559" s="577"/>
      <c r="GGS559" s="437"/>
      <c r="GGU559" s="577"/>
      <c r="GGW559" s="437"/>
      <c r="GGY559" s="577"/>
      <c r="GHA559" s="437"/>
      <c r="GHC559" s="577"/>
      <c r="GHE559" s="437"/>
      <c r="GHG559" s="577"/>
      <c r="GHI559" s="437"/>
      <c r="GHK559" s="577"/>
      <c r="GHM559" s="437"/>
      <c r="GHO559" s="577"/>
      <c r="GHQ559" s="437"/>
      <c r="GHS559" s="577"/>
      <c r="GHU559" s="437"/>
      <c r="GHW559" s="577"/>
      <c r="GHY559" s="437"/>
      <c r="GIA559" s="577"/>
      <c r="GIC559" s="437"/>
      <c r="GIE559" s="577"/>
      <c r="GIG559" s="437"/>
      <c r="GII559" s="577"/>
      <c r="GIK559" s="437"/>
      <c r="GIM559" s="577"/>
      <c r="GIO559" s="437"/>
      <c r="GIQ559" s="577"/>
      <c r="GIS559" s="437"/>
      <c r="GIU559" s="577"/>
      <c r="GIW559" s="437"/>
      <c r="GIY559" s="577"/>
      <c r="GJA559" s="437"/>
      <c r="GJC559" s="577"/>
      <c r="GJE559" s="437"/>
      <c r="GJG559" s="577"/>
      <c r="GJI559" s="437"/>
      <c r="GJK559" s="577"/>
      <c r="GJM559" s="437"/>
      <c r="GJO559" s="577"/>
      <c r="GJQ559" s="437"/>
      <c r="GJS559" s="577"/>
      <c r="GJU559" s="437"/>
      <c r="GJW559" s="577"/>
      <c r="GJY559" s="437"/>
      <c r="GKA559" s="577"/>
      <c r="GKC559" s="437"/>
      <c r="GKE559" s="577"/>
      <c r="GKG559" s="437"/>
      <c r="GKI559" s="577"/>
      <c r="GKK559" s="437"/>
      <c r="GKM559" s="577"/>
      <c r="GKO559" s="437"/>
      <c r="GKQ559" s="577"/>
      <c r="GKS559" s="437"/>
      <c r="GKU559" s="577"/>
      <c r="GKW559" s="437"/>
      <c r="GKY559" s="577"/>
      <c r="GLA559" s="437"/>
      <c r="GLC559" s="577"/>
      <c r="GLE559" s="437"/>
      <c r="GLG559" s="577"/>
      <c r="GLI559" s="437"/>
      <c r="GLK559" s="577"/>
      <c r="GLM559" s="437"/>
      <c r="GLO559" s="577"/>
      <c r="GLQ559" s="437"/>
      <c r="GLS559" s="577"/>
      <c r="GLU559" s="437"/>
      <c r="GLW559" s="577"/>
      <c r="GLY559" s="437"/>
      <c r="GMA559" s="577"/>
      <c r="GMC559" s="437"/>
      <c r="GME559" s="577"/>
      <c r="GMG559" s="437"/>
      <c r="GMI559" s="577"/>
      <c r="GMK559" s="437"/>
      <c r="GMM559" s="577"/>
      <c r="GMO559" s="437"/>
      <c r="GMQ559" s="577"/>
      <c r="GMS559" s="437"/>
      <c r="GMU559" s="577"/>
      <c r="GMW559" s="437"/>
      <c r="GMY559" s="577"/>
      <c r="GNA559" s="437"/>
      <c r="GNC559" s="577"/>
      <c r="GNE559" s="437"/>
      <c r="GNG559" s="577"/>
      <c r="GNI559" s="437"/>
      <c r="GNK559" s="577"/>
      <c r="GNM559" s="437"/>
      <c r="GNO559" s="577"/>
      <c r="GNQ559" s="437"/>
      <c r="GNS559" s="577"/>
      <c r="GNU559" s="437"/>
      <c r="GNW559" s="577"/>
      <c r="GNY559" s="437"/>
      <c r="GOA559" s="577"/>
      <c r="GOC559" s="437"/>
      <c r="GOE559" s="577"/>
      <c r="GOG559" s="437"/>
      <c r="GOI559" s="577"/>
      <c r="GOK559" s="437"/>
      <c r="GOM559" s="577"/>
      <c r="GOO559" s="437"/>
      <c r="GOQ559" s="577"/>
      <c r="GOS559" s="437"/>
      <c r="GOU559" s="577"/>
      <c r="GOW559" s="437"/>
      <c r="GOY559" s="577"/>
      <c r="GPA559" s="437"/>
      <c r="GPC559" s="577"/>
      <c r="GPE559" s="437"/>
      <c r="GPG559" s="577"/>
      <c r="GPI559" s="437"/>
      <c r="GPK559" s="577"/>
      <c r="GPM559" s="437"/>
      <c r="GPO559" s="577"/>
      <c r="GPQ559" s="437"/>
      <c r="GPS559" s="577"/>
      <c r="GPU559" s="437"/>
      <c r="GPW559" s="577"/>
      <c r="GPY559" s="437"/>
      <c r="GQA559" s="577"/>
      <c r="GQC559" s="437"/>
      <c r="GQE559" s="577"/>
      <c r="GQG559" s="437"/>
      <c r="GQI559" s="577"/>
      <c r="GQK559" s="437"/>
      <c r="GQM559" s="577"/>
      <c r="GQO559" s="437"/>
      <c r="GQQ559" s="577"/>
      <c r="GQS559" s="437"/>
      <c r="GQU559" s="577"/>
      <c r="GQW559" s="437"/>
      <c r="GQY559" s="577"/>
      <c r="GRA559" s="437"/>
      <c r="GRC559" s="577"/>
      <c r="GRE559" s="437"/>
      <c r="GRG559" s="577"/>
      <c r="GRI559" s="437"/>
      <c r="GRK559" s="577"/>
      <c r="GRM559" s="437"/>
      <c r="GRO559" s="577"/>
      <c r="GRQ559" s="437"/>
      <c r="GRS559" s="577"/>
      <c r="GRU559" s="437"/>
      <c r="GRW559" s="577"/>
      <c r="GRY559" s="437"/>
      <c r="GSA559" s="577"/>
      <c r="GSC559" s="437"/>
      <c r="GSE559" s="577"/>
      <c r="GSG559" s="437"/>
      <c r="GSI559" s="577"/>
      <c r="GSK559" s="437"/>
      <c r="GSM559" s="577"/>
      <c r="GSO559" s="437"/>
      <c r="GSQ559" s="577"/>
      <c r="GSS559" s="437"/>
      <c r="GSU559" s="577"/>
      <c r="GSW559" s="437"/>
      <c r="GSY559" s="577"/>
      <c r="GTA559" s="437"/>
      <c r="GTC559" s="577"/>
      <c r="GTE559" s="437"/>
      <c r="GTG559" s="577"/>
      <c r="GTI559" s="437"/>
      <c r="GTK559" s="577"/>
      <c r="GTM559" s="437"/>
      <c r="GTO559" s="577"/>
      <c r="GTQ559" s="437"/>
      <c r="GTS559" s="577"/>
      <c r="GTU559" s="437"/>
      <c r="GTW559" s="577"/>
      <c r="GTY559" s="437"/>
      <c r="GUA559" s="577"/>
      <c r="GUC559" s="437"/>
      <c r="GUE559" s="577"/>
      <c r="GUG559" s="437"/>
      <c r="GUI559" s="577"/>
      <c r="GUK559" s="437"/>
      <c r="GUM559" s="577"/>
      <c r="GUO559" s="437"/>
      <c r="GUQ559" s="577"/>
      <c r="GUS559" s="437"/>
      <c r="GUU559" s="577"/>
      <c r="GUW559" s="437"/>
      <c r="GUY559" s="577"/>
      <c r="GVA559" s="437"/>
      <c r="GVC559" s="577"/>
      <c r="GVE559" s="437"/>
      <c r="GVG559" s="577"/>
      <c r="GVI559" s="437"/>
      <c r="GVK559" s="577"/>
      <c r="GVM559" s="437"/>
      <c r="GVO559" s="577"/>
      <c r="GVQ559" s="437"/>
      <c r="GVS559" s="577"/>
      <c r="GVU559" s="437"/>
      <c r="GVW559" s="577"/>
      <c r="GVY559" s="437"/>
      <c r="GWA559" s="577"/>
      <c r="GWC559" s="437"/>
      <c r="GWE559" s="577"/>
      <c r="GWG559" s="437"/>
      <c r="GWI559" s="577"/>
      <c r="GWK559" s="437"/>
      <c r="GWM559" s="577"/>
      <c r="GWO559" s="437"/>
      <c r="GWQ559" s="577"/>
      <c r="GWS559" s="437"/>
      <c r="GWU559" s="577"/>
      <c r="GWW559" s="437"/>
      <c r="GWY559" s="577"/>
      <c r="GXA559" s="437"/>
      <c r="GXC559" s="577"/>
      <c r="GXE559" s="437"/>
      <c r="GXG559" s="577"/>
      <c r="GXI559" s="437"/>
      <c r="GXK559" s="577"/>
      <c r="GXM559" s="437"/>
      <c r="GXO559" s="577"/>
      <c r="GXQ559" s="437"/>
      <c r="GXS559" s="577"/>
      <c r="GXU559" s="437"/>
      <c r="GXW559" s="577"/>
      <c r="GXY559" s="437"/>
      <c r="GYA559" s="577"/>
      <c r="GYC559" s="437"/>
      <c r="GYE559" s="577"/>
      <c r="GYG559" s="437"/>
      <c r="GYI559" s="577"/>
      <c r="GYK559" s="437"/>
      <c r="GYM559" s="577"/>
      <c r="GYO559" s="437"/>
      <c r="GYQ559" s="577"/>
      <c r="GYS559" s="437"/>
      <c r="GYU559" s="577"/>
      <c r="GYW559" s="437"/>
      <c r="GYY559" s="577"/>
      <c r="GZA559" s="437"/>
      <c r="GZC559" s="577"/>
      <c r="GZE559" s="437"/>
      <c r="GZG559" s="577"/>
      <c r="GZI559" s="437"/>
      <c r="GZK559" s="577"/>
      <c r="GZM559" s="437"/>
      <c r="GZO559" s="577"/>
      <c r="GZQ559" s="437"/>
      <c r="GZS559" s="577"/>
      <c r="GZU559" s="437"/>
      <c r="GZW559" s="577"/>
      <c r="GZY559" s="437"/>
      <c r="HAA559" s="577"/>
      <c r="HAC559" s="437"/>
      <c r="HAE559" s="577"/>
      <c r="HAG559" s="437"/>
      <c r="HAI559" s="577"/>
      <c r="HAK559" s="437"/>
      <c r="HAM559" s="577"/>
      <c r="HAO559" s="437"/>
      <c r="HAQ559" s="577"/>
      <c r="HAS559" s="437"/>
      <c r="HAU559" s="577"/>
      <c r="HAW559" s="437"/>
      <c r="HAY559" s="577"/>
      <c r="HBA559" s="437"/>
      <c r="HBC559" s="577"/>
      <c r="HBE559" s="437"/>
      <c r="HBG559" s="577"/>
      <c r="HBI559" s="437"/>
      <c r="HBK559" s="577"/>
      <c r="HBM559" s="437"/>
      <c r="HBO559" s="577"/>
      <c r="HBQ559" s="437"/>
      <c r="HBS559" s="577"/>
      <c r="HBU559" s="437"/>
      <c r="HBW559" s="577"/>
      <c r="HBY559" s="437"/>
      <c r="HCA559" s="577"/>
      <c r="HCC559" s="437"/>
      <c r="HCE559" s="577"/>
      <c r="HCG559" s="437"/>
      <c r="HCI559" s="577"/>
      <c r="HCK559" s="437"/>
      <c r="HCM559" s="577"/>
      <c r="HCO559" s="437"/>
      <c r="HCQ559" s="577"/>
      <c r="HCS559" s="437"/>
      <c r="HCU559" s="577"/>
      <c r="HCW559" s="437"/>
      <c r="HCY559" s="577"/>
      <c r="HDA559" s="437"/>
      <c r="HDC559" s="577"/>
      <c r="HDE559" s="437"/>
      <c r="HDG559" s="577"/>
      <c r="HDI559" s="437"/>
      <c r="HDK559" s="577"/>
      <c r="HDM559" s="437"/>
      <c r="HDO559" s="577"/>
      <c r="HDQ559" s="437"/>
      <c r="HDS559" s="577"/>
      <c r="HDU559" s="437"/>
      <c r="HDW559" s="577"/>
      <c r="HDY559" s="437"/>
      <c r="HEA559" s="577"/>
      <c r="HEC559" s="437"/>
      <c r="HEE559" s="577"/>
      <c r="HEG559" s="437"/>
      <c r="HEI559" s="577"/>
      <c r="HEK559" s="437"/>
      <c r="HEM559" s="577"/>
      <c r="HEO559" s="437"/>
      <c r="HEQ559" s="577"/>
      <c r="HES559" s="437"/>
      <c r="HEU559" s="577"/>
      <c r="HEW559" s="437"/>
      <c r="HEY559" s="577"/>
      <c r="HFA559" s="437"/>
      <c r="HFC559" s="577"/>
      <c r="HFE559" s="437"/>
      <c r="HFG559" s="577"/>
      <c r="HFI559" s="437"/>
      <c r="HFK559" s="577"/>
      <c r="HFM559" s="437"/>
      <c r="HFO559" s="577"/>
      <c r="HFQ559" s="437"/>
      <c r="HFS559" s="577"/>
      <c r="HFU559" s="437"/>
      <c r="HFW559" s="577"/>
      <c r="HFY559" s="437"/>
      <c r="HGA559" s="577"/>
      <c r="HGC559" s="437"/>
      <c r="HGE559" s="577"/>
      <c r="HGG559" s="437"/>
      <c r="HGI559" s="577"/>
      <c r="HGK559" s="437"/>
      <c r="HGM559" s="577"/>
      <c r="HGO559" s="437"/>
      <c r="HGQ559" s="577"/>
      <c r="HGS559" s="437"/>
      <c r="HGU559" s="577"/>
      <c r="HGW559" s="437"/>
      <c r="HGY559" s="577"/>
      <c r="HHA559" s="437"/>
      <c r="HHC559" s="577"/>
      <c r="HHE559" s="437"/>
      <c r="HHG559" s="577"/>
      <c r="HHI559" s="437"/>
      <c r="HHK559" s="577"/>
      <c r="HHM559" s="437"/>
      <c r="HHO559" s="577"/>
      <c r="HHQ559" s="437"/>
      <c r="HHS559" s="577"/>
      <c r="HHU559" s="437"/>
      <c r="HHW559" s="577"/>
      <c r="HHY559" s="437"/>
      <c r="HIA559" s="577"/>
      <c r="HIC559" s="437"/>
      <c r="HIE559" s="577"/>
      <c r="HIG559" s="437"/>
      <c r="HII559" s="577"/>
      <c r="HIK559" s="437"/>
      <c r="HIM559" s="577"/>
      <c r="HIO559" s="437"/>
      <c r="HIQ559" s="577"/>
      <c r="HIS559" s="437"/>
      <c r="HIU559" s="577"/>
      <c r="HIW559" s="437"/>
      <c r="HIY559" s="577"/>
      <c r="HJA559" s="437"/>
      <c r="HJC559" s="577"/>
      <c r="HJE559" s="437"/>
      <c r="HJG559" s="577"/>
      <c r="HJI559" s="437"/>
      <c r="HJK559" s="577"/>
      <c r="HJM559" s="437"/>
      <c r="HJO559" s="577"/>
      <c r="HJQ559" s="437"/>
      <c r="HJS559" s="577"/>
      <c r="HJU559" s="437"/>
      <c r="HJW559" s="577"/>
      <c r="HJY559" s="437"/>
      <c r="HKA559" s="577"/>
      <c r="HKC559" s="437"/>
      <c r="HKE559" s="577"/>
      <c r="HKG559" s="437"/>
      <c r="HKI559" s="577"/>
      <c r="HKK559" s="437"/>
      <c r="HKM559" s="577"/>
      <c r="HKO559" s="437"/>
      <c r="HKQ559" s="577"/>
      <c r="HKS559" s="437"/>
      <c r="HKU559" s="577"/>
      <c r="HKW559" s="437"/>
      <c r="HKY559" s="577"/>
      <c r="HLA559" s="437"/>
      <c r="HLC559" s="577"/>
      <c r="HLE559" s="437"/>
      <c r="HLG559" s="577"/>
      <c r="HLI559" s="437"/>
      <c r="HLK559" s="577"/>
      <c r="HLM559" s="437"/>
      <c r="HLO559" s="577"/>
      <c r="HLQ559" s="437"/>
      <c r="HLS559" s="577"/>
      <c r="HLU559" s="437"/>
      <c r="HLW559" s="577"/>
      <c r="HLY559" s="437"/>
      <c r="HMA559" s="577"/>
      <c r="HMC559" s="437"/>
      <c r="HME559" s="577"/>
      <c r="HMG559" s="437"/>
      <c r="HMI559" s="577"/>
      <c r="HMK559" s="437"/>
      <c r="HMM559" s="577"/>
      <c r="HMO559" s="437"/>
      <c r="HMQ559" s="577"/>
      <c r="HMS559" s="437"/>
      <c r="HMU559" s="577"/>
      <c r="HMW559" s="437"/>
      <c r="HMY559" s="577"/>
      <c r="HNA559" s="437"/>
      <c r="HNC559" s="577"/>
      <c r="HNE559" s="437"/>
      <c r="HNG559" s="577"/>
      <c r="HNI559" s="437"/>
      <c r="HNK559" s="577"/>
      <c r="HNM559" s="437"/>
      <c r="HNO559" s="577"/>
      <c r="HNQ559" s="437"/>
      <c r="HNS559" s="577"/>
      <c r="HNU559" s="437"/>
      <c r="HNW559" s="577"/>
      <c r="HNY559" s="437"/>
      <c r="HOA559" s="577"/>
      <c r="HOC559" s="437"/>
      <c r="HOE559" s="577"/>
      <c r="HOG559" s="437"/>
      <c r="HOI559" s="577"/>
      <c r="HOK559" s="437"/>
      <c r="HOM559" s="577"/>
      <c r="HOO559" s="437"/>
      <c r="HOQ559" s="577"/>
      <c r="HOS559" s="437"/>
      <c r="HOU559" s="577"/>
      <c r="HOW559" s="437"/>
      <c r="HOY559" s="577"/>
      <c r="HPA559" s="437"/>
      <c r="HPC559" s="577"/>
      <c r="HPE559" s="437"/>
      <c r="HPG559" s="577"/>
      <c r="HPI559" s="437"/>
      <c r="HPK559" s="577"/>
      <c r="HPM559" s="437"/>
      <c r="HPO559" s="577"/>
      <c r="HPQ559" s="437"/>
      <c r="HPS559" s="577"/>
      <c r="HPU559" s="437"/>
      <c r="HPW559" s="577"/>
      <c r="HPY559" s="437"/>
      <c r="HQA559" s="577"/>
      <c r="HQC559" s="437"/>
      <c r="HQE559" s="577"/>
      <c r="HQG559" s="437"/>
      <c r="HQI559" s="577"/>
      <c r="HQK559" s="437"/>
      <c r="HQM559" s="577"/>
      <c r="HQO559" s="437"/>
      <c r="HQQ559" s="577"/>
      <c r="HQS559" s="437"/>
      <c r="HQU559" s="577"/>
      <c r="HQW559" s="437"/>
      <c r="HQY559" s="577"/>
      <c r="HRA559" s="437"/>
      <c r="HRC559" s="577"/>
      <c r="HRE559" s="437"/>
      <c r="HRG559" s="577"/>
      <c r="HRI559" s="437"/>
      <c r="HRK559" s="577"/>
      <c r="HRM559" s="437"/>
      <c r="HRO559" s="577"/>
      <c r="HRQ559" s="437"/>
      <c r="HRS559" s="577"/>
      <c r="HRU559" s="437"/>
      <c r="HRW559" s="577"/>
      <c r="HRY559" s="437"/>
      <c r="HSA559" s="577"/>
      <c r="HSC559" s="437"/>
      <c r="HSE559" s="577"/>
      <c r="HSG559" s="437"/>
      <c r="HSI559" s="577"/>
      <c r="HSK559" s="437"/>
      <c r="HSM559" s="577"/>
      <c r="HSO559" s="437"/>
      <c r="HSQ559" s="577"/>
      <c r="HSS559" s="437"/>
      <c r="HSU559" s="577"/>
      <c r="HSW559" s="437"/>
      <c r="HSY559" s="577"/>
      <c r="HTA559" s="437"/>
      <c r="HTC559" s="577"/>
      <c r="HTE559" s="437"/>
      <c r="HTG559" s="577"/>
      <c r="HTI559" s="437"/>
      <c r="HTK559" s="577"/>
      <c r="HTM559" s="437"/>
      <c r="HTO559" s="577"/>
      <c r="HTQ559" s="437"/>
      <c r="HTS559" s="577"/>
      <c r="HTU559" s="437"/>
      <c r="HTW559" s="577"/>
      <c r="HTY559" s="437"/>
      <c r="HUA559" s="577"/>
      <c r="HUC559" s="437"/>
      <c r="HUE559" s="577"/>
      <c r="HUG559" s="437"/>
      <c r="HUI559" s="577"/>
      <c r="HUK559" s="437"/>
      <c r="HUM559" s="577"/>
      <c r="HUO559" s="437"/>
      <c r="HUQ559" s="577"/>
      <c r="HUS559" s="437"/>
      <c r="HUU559" s="577"/>
      <c r="HUW559" s="437"/>
      <c r="HUY559" s="577"/>
      <c r="HVA559" s="437"/>
      <c r="HVC559" s="577"/>
      <c r="HVE559" s="437"/>
      <c r="HVG559" s="577"/>
      <c r="HVI559" s="437"/>
      <c r="HVK559" s="577"/>
      <c r="HVM559" s="437"/>
      <c r="HVO559" s="577"/>
      <c r="HVQ559" s="437"/>
      <c r="HVS559" s="577"/>
      <c r="HVU559" s="437"/>
      <c r="HVW559" s="577"/>
      <c r="HVY559" s="437"/>
      <c r="HWA559" s="577"/>
      <c r="HWC559" s="437"/>
      <c r="HWE559" s="577"/>
      <c r="HWG559" s="437"/>
      <c r="HWI559" s="577"/>
      <c r="HWK559" s="437"/>
      <c r="HWM559" s="577"/>
      <c r="HWO559" s="437"/>
      <c r="HWQ559" s="577"/>
      <c r="HWS559" s="437"/>
      <c r="HWU559" s="577"/>
      <c r="HWW559" s="437"/>
      <c r="HWY559" s="577"/>
      <c r="HXA559" s="437"/>
      <c r="HXC559" s="577"/>
      <c r="HXE559" s="437"/>
      <c r="HXG559" s="577"/>
      <c r="HXI559" s="437"/>
      <c r="HXK559" s="577"/>
      <c r="HXM559" s="437"/>
      <c r="HXO559" s="577"/>
      <c r="HXQ559" s="437"/>
      <c r="HXS559" s="577"/>
      <c r="HXU559" s="437"/>
      <c r="HXW559" s="577"/>
      <c r="HXY559" s="437"/>
      <c r="HYA559" s="577"/>
      <c r="HYC559" s="437"/>
      <c r="HYE559" s="577"/>
      <c r="HYG559" s="437"/>
      <c r="HYI559" s="577"/>
      <c r="HYK559" s="437"/>
      <c r="HYM559" s="577"/>
      <c r="HYO559" s="437"/>
      <c r="HYQ559" s="577"/>
      <c r="HYS559" s="437"/>
      <c r="HYU559" s="577"/>
      <c r="HYW559" s="437"/>
      <c r="HYY559" s="577"/>
      <c r="HZA559" s="437"/>
      <c r="HZC559" s="577"/>
      <c r="HZE559" s="437"/>
      <c r="HZG559" s="577"/>
      <c r="HZI559" s="437"/>
      <c r="HZK559" s="577"/>
      <c r="HZM559" s="437"/>
      <c r="HZO559" s="577"/>
      <c r="HZQ559" s="437"/>
      <c r="HZS559" s="577"/>
      <c r="HZU559" s="437"/>
      <c r="HZW559" s="577"/>
      <c r="HZY559" s="437"/>
      <c r="IAA559" s="577"/>
      <c r="IAC559" s="437"/>
      <c r="IAE559" s="577"/>
      <c r="IAG559" s="437"/>
      <c r="IAI559" s="577"/>
      <c r="IAK559" s="437"/>
      <c r="IAM559" s="577"/>
      <c r="IAO559" s="437"/>
      <c r="IAQ559" s="577"/>
      <c r="IAS559" s="437"/>
      <c r="IAU559" s="577"/>
      <c r="IAW559" s="437"/>
      <c r="IAY559" s="577"/>
      <c r="IBA559" s="437"/>
      <c r="IBC559" s="577"/>
      <c r="IBE559" s="437"/>
      <c r="IBG559" s="577"/>
      <c r="IBI559" s="437"/>
      <c r="IBK559" s="577"/>
      <c r="IBM559" s="437"/>
      <c r="IBO559" s="577"/>
      <c r="IBQ559" s="437"/>
      <c r="IBS559" s="577"/>
      <c r="IBU559" s="437"/>
      <c r="IBW559" s="577"/>
      <c r="IBY559" s="437"/>
      <c r="ICA559" s="577"/>
      <c r="ICC559" s="437"/>
      <c r="ICE559" s="577"/>
      <c r="ICG559" s="437"/>
      <c r="ICI559" s="577"/>
      <c r="ICK559" s="437"/>
      <c r="ICM559" s="577"/>
      <c r="ICO559" s="437"/>
      <c r="ICQ559" s="577"/>
      <c r="ICS559" s="437"/>
      <c r="ICU559" s="577"/>
      <c r="ICW559" s="437"/>
      <c r="ICY559" s="577"/>
      <c r="IDA559" s="437"/>
      <c r="IDC559" s="577"/>
      <c r="IDE559" s="437"/>
      <c r="IDG559" s="577"/>
      <c r="IDI559" s="437"/>
      <c r="IDK559" s="577"/>
      <c r="IDM559" s="437"/>
      <c r="IDO559" s="577"/>
      <c r="IDQ559" s="437"/>
      <c r="IDS559" s="577"/>
      <c r="IDU559" s="437"/>
      <c r="IDW559" s="577"/>
      <c r="IDY559" s="437"/>
      <c r="IEA559" s="577"/>
      <c r="IEC559" s="437"/>
      <c r="IEE559" s="577"/>
      <c r="IEG559" s="437"/>
      <c r="IEI559" s="577"/>
      <c r="IEK559" s="437"/>
      <c r="IEM559" s="577"/>
      <c r="IEO559" s="437"/>
      <c r="IEQ559" s="577"/>
      <c r="IES559" s="437"/>
      <c r="IEU559" s="577"/>
      <c r="IEW559" s="437"/>
      <c r="IEY559" s="577"/>
      <c r="IFA559" s="437"/>
      <c r="IFC559" s="577"/>
      <c r="IFE559" s="437"/>
      <c r="IFG559" s="577"/>
      <c r="IFI559" s="437"/>
      <c r="IFK559" s="577"/>
      <c r="IFM559" s="437"/>
      <c r="IFO559" s="577"/>
      <c r="IFQ559" s="437"/>
      <c r="IFS559" s="577"/>
      <c r="IFU559" s="437"/>
      <c r="IFW559" s="577"/>
      <c r="IFY559" s="437"/>
      <c r="IGA559" s="577"/>
      <c r="IGC559" s="437"/>
      <c r="IGE559" s="577"/>
      <c r="IGG559" s="437"/>
      <c r="IGI559" s="577"/>
      <c r="IGK559" s="437"/>
      <c r="IGM559" s="577"/>
      <c r="IGO559" s="437"/>
      <c r="IGQ559" s="577"/>
      <c r="IGS559" s="437"/>
      <c r="IGU559" s="577"/>
      <c r="IGW559" s="437"/>
      <c r="IGY559" s="577"/>
      <c r="IHA559" s="437"/>
      <c r="IHC559" s="577"/>
      <c r="IHE559" s="437"/>
      <c r="IHG559" s="577"/>
      <c r="IHI559" s="437"/>
      <c r="IHK559" s="577"/>
      <c r="IHM559" s="437"/>
      <c r="IHO559" s="577"/>
      <c r="IHQ559" s="437"/>
      <c r="IHS559" s="577"/>
      <c r="IHU559" s="437"/>
      <c r="IHW559" s="577"/>
      <c r="IHY559" s="437"/>
      <c r="IIA559" s="577"/>
      <c r="IIC559" s="437"/>
      <c r="IIE559" s="577"/>
      <c r="IIG559" s="437"/>
      <c r="III559" s="577"/>
      <c r="IIK559" s="437"/>
      <c r="IIM559" s="577"/>
      <c r="IIO559" s="437"/>
      <c r="IIQ559" s="577"/>
      <c r="IIS559" s="437"/>
      <c r="IIU559" s="577"/>
      <c r="IIW559" s="437"/>
      <c r="IIY559" s="577"/>
      <c r="IJA559" s="437"/>
      <c r="IJC559" s="577"/>
      <c r="IJE559" s="437"/>
      <c r="IJG559" s="577"/>
      <c r="IJI559" s="437"/>
      <c r="IJK559" s="577"/>
      <c r="IJM559" s="437"/>
      <c r="IJO559" s="577"/>
      <c r="IJQ559" s="437"/>
      <c r="IJS559" s="577"/>
      <c r="IJU559" s="437"/>
      <c r="IJW559" s="577"/>
      <c r="IJY559" s="437"/>
      <c r="IKA559" s="577"/>
      <c r="IKC559" s="437"/>
      <c r="IKE559" s="577"/>
      <c r="IKG559" s="437"/>
      <c r="IKI559" s="577"/>
      <c r="IKK559" s="437"/>
      <c r="IKM559" s="577"/>
      <c r="IKO559" s="437"/>
      <c r="IKQ559" s="577"/>
      <c r="IKS559" s="437"/>
      <c r="IKU559" s="577"/>
      <c r="IKW559" s="437"/>
      <c r="IKY559" s="577"/>
      <c r="ILA559" s="437"/>
      <c r="ILC559" s="577"/>
      <c r="ILE559" s="437"/>
      <c r="ILG559" s="577"/>
      <c r="ILI559" s="437"/>
      <c r="ILK559" s="577"/>
      <c r="ILM559" s="437"/>
      <c r="ILO559" s="577"/>
      <c r="ILQ559" s="437"/>
      <c r="ILS559" s="577"/>
      <c r="ILU559" s="437"/>
      <c r="ILW559" s="577"/>
      <c r="ILY559" s="437"/>
      <c r="IMA559" s="577"/>
      <c r="IMC559" s="437"/>
      <c r="IME559" s="577"/>
      <c r="IMG559" s="437"/>
      <c r="IMI559" s="577"/>
      <c r="IMK559" s="437"/>
      <c r="IMM559" s="577"/>
      <c r="IMO559" s="437"/>
      <c r="IMQ559" s="577"/>
      <c r="IMS559" s="437"/>
      <c r="IMU559" s="577"/>
      <c r="IMW559" s="437"/>
      <c r="IMY559" s="577"/>
      <c r="INA559" s="437"/>
      <c r="INC559" s="577"/>
      <c r="INE559" s="437"/>
      <c r="ING559" s="577"/>
      <c r="INI559" s="437"/>
      <c r="INK559" s="577"/>
      <c r="INM559" s="437"/>
      <c r="INO559" s="577"/>
      <c r="INQ559" s="437"/>
      <c r="INS559" s="577"/>
      <c r="INU559" s="437"/>
      <c r="INW559" s="577"/>
      <c r="INY559" s="437"/>
      <c r="IOA559" s="577"/>
      <c r="IOC559" s="437"/>
      <c r="IOE559" s="577"/>
      <c r="IOG559" s="437"/>
      <c r="IOI559" s="577"/>
      <c r="IOK559" s="437"/>
      <c r="IOM559" s="577"/>
      <c r="IOO559" s="437"/>
      <c r="IOQ559" s="577"/>
      <c r="IOS559" s="437"/>
      <c r="IOU559" s="577"/>
      <c r="IOW559" s="437"/>
      <c r="IOY559" s="577"/>
      <c r="IPA559" s="437"/>
      <c r="IPC559" s="577"/>
      <c r="IPE559" s="437"/>
      <c r="IPG559" s="577"/>
      <c r="IPI559" s="437"/>
      <c r="IPK559" s="577"/>
      <c r="IPM559" s="437"/>
      <c r="IPO559" s="577"/>
      <c r="IPQ559" s="437"/>
      <c r="IPS559" s="577"/>
      <c r="IPU559" s="437"/>
      <c r="IPW559" s="577"/>
      <c r="IPY559" s="437"/>
      <c r="IQA559" s="577"/>
      <c r="IQC559" s="437"/>
      <c r="IQE559" s="577"/>
      <c r="IQG559" s="437"/>
      <c r="IQI559" s="577"/>
      <c r="IQK559" s="437"/>
      <c r="IQM559" s="577"/>
      <c r="IQO559" s="437"/>
      <c r="IQQ559" s="577"/>
      <c r="IQS559" s="437"/>
      <c r="IQU559" s="577"/>
      <c r="IQW559" s="437"/>
      <c r="IQY559" s="577"/>
      <c r="IRA559" s="437"/>
      <c r="IRC559" s="577"/>
      <c r="IRE559" s="437"/>
      <c r="IRG559" s="577"/>
      <c r="IRI559" s="437"/>
      <c r="IRK559" s="577"/>
      <c r="IRM559" s="437"/>
      <c r="IRO559" s="577"/>
      <c r="IRQ559" s="437"/>
      <c r="IRS559" s="577"/>
      <c r="IRU559" s="437"/>
      <c r="IRW559" s="577"/>
      <c r="IRY559" s="437"/>
      <c r="ISA559" s="577"/>
      <c r="ISC559" s="437"/>
      <c r="ISE559" s="577"/>
      <c r="ISG559" s="437"/>
      <c r="ISI559" s="577"/>
      <c r="ISK559" s="437"/>
      <c r="ISM559" s="577"/>
      <c r="ISO559" s="437"/>
      <c r="ISQ559" s="577"/>
      <c r="ISS559" s="437"/>
      <c r="ISU559" s="577"/>
      <c r="ISW559" s="437"/>
      <c r="ISY559" s="577"/>
      <c r="ITA559" s="437"/>
      <c r="ITC559" s="577"/>
      <c r="ITE559" s="437"/>
      <c r="ITG559" s="577"/>
      <c r="ITI559" s="437"/>
      <c r="ITK559" s="577"/>
      <c r="ITM559" s="437"/>
      <c r="ITO559" s="577"/>
      <c r="ITQ559" s="437"/>
      <c r="ITS559" s="577"/>
      <c r="ITU559" s="437"/>
      <c r="ITW559" s="577"/>
      <c r="ITY559" s="437"/>
      <c r="IUA559" s="577"/>
      <c r="IUC559" s="437"/>
      <c r="IUE559" s="577"/>
      <c r="IUG559" s="437"/>
      <c r="IUI559" s="577"/>
      <c r="IUK559" s="437"/>
      <c r="IUM559" s="577"/>
      <c r="IUO559" s="437"/>
      <c r="IUQ559" s="577"/>
      <c r="IUS559" s="437"/>
      <c r="IUU559" s="577"/>
      <c r="IUW559" s="437"/>
      <c r="IUY559" s="577"/>
      <c r="IVA559" s="437"/>
      <c r="IVC559" s="577"/>
      <c r="IVE559" s="437"/>
      <c r="IVG559" s="577"/>
      <c r="IVI559" s="437"/>
      <c r="IVK559" s="577"/>
      <c r="IVM559" s="437"/>
      <c r="IVO559" s="577"/>
      <c r="IVQ559" s="437"/>
      <c r="IVS559" s="577"/>
      <c r="IVU559" s="437"/>
      <c r="IVW559" s="577"/>
      <c r="IVY559" s="437"/>
      <c r="IWA559" s="577"/>
      <c r="IWC559" s="437"/>
      <c r="IWE559" s="577"/>
      <c r="IWG559" s="437"/>
      <c r="IWI559" s="577"/>
      <c r="IWK559" s="437"/>
      <c r="IWM559" s="577"/>
      <c r="IWO559" s="437"/>
      <c r="IWQ559" s="577"/>
      <c r="IWS559" s="437"/>
      <c r="IWU559" s="577"/>
      <c r="IWW559" s="437"/>
      <c r="IWY559" s="577"/>
      <c r="IXA559" s="437"/>
      <c r="IXC559" s="577"/>
      <c r="IXE559" s="437"/>
      <c r="IXG559" s="577"/>
      <c r="IXI559" s="437"/>
      <c r="IXK559" s="577"/>
      <c r="IXM559" s="437"/>
      <c r="IXO559" s="577"/>
      <c r="IXQ559" s="437"/>
      <c r="IXS559" s="577"/>
      <c r="IXU559" s="437"/>
      <c r="IXW559" s="577"/>
      <c r="IXY559" s="437"/>
      <c r="IYA559" s="577"/>
      <c r="IYC559" s="437"/>
      <c r="IYE559" s="577"/>
      <c r="IYG559" s="437"/>
      <c r="IYI559" s="577"/>
      <c r="IYK559" s="437"/>
      <c r="IYM559" s="577"/>
      <c r="IYO559" s="437"/>
      <c r="IYQ559" s="577"/>
      <c r="IYS559" s="437"/>
      <c r="IYU559" s="577"/>
      <c r="IYW559" s="437"/>
      <c r="IYY559" s="577"/>
      <c r="IZA559" s="437"/>
      <c r="IZC559" s="577"/>
      <c r="IZE559" s="437"/>
      <c r="IZG559" s="577"/>
      <c r="IZI559" s="437"/>
      <c r="IZK559" s="577"/>
      <c r="IZM559" s="437"/>
      <c r="IZO559" s="577"/>
      <c r="IZQ559" s="437"/>
      <c r="IZS559" s="577"/>
      <c r="IZU559" s="437"/>
      <c r="IZW559" s="577"/>
      <c r="IZY559" s="437"/>
      <c r="JAA559" s="577"/>
      <c r="JAC559" s="437"/>
      <c r="JAE559" s="577"/>
      <c r="JAG559" s="437"/>
      <c r="JAI559" s="577"/>
      <c r="JAK559" s="437"/>
      <c r="JAM559" s="577"/>
      <c r="JAO559" s="437"/>
      <c r="JAQ559" s="577"/>
      <c r="JAS559" s="437"/>
      <c r="JAU559" s="577"/>
      <c r="JAW559" s="437"/>
      <c r="JAY559" s="577"/>
      <c r="JBA559" s="437"/>
      <c r="JBC559" s="577"/>
      <c r="JBE559" s="437"/>
      <c r="JBG559" s="577"/>
      <c r="JBI559" s="437"/>
      <c r="JBK559" s="577"/>
      <c r="JBM559" s="437"/>
      <c r="JBO559" s="577"/>
      <c r="JBQ559" s="437"/>
      <c r="JBS559" s="577"/>
      <c r="JBU559" s="437"/>
      <c r="JBW559" s="577"/>
      <c r="JBY559" s="437"/>
      <c r="JCA559" s="577"/>
      <c r="JCC559" s="437"/>
      <c r="JCE559" s="577"/>
      <c r="JCG559" s="437"/>
      <c r="JCI559" s="577"/>
      <c r="JCK559" s="437"/>
      <c r="JCM559" s="577"/>
      <c r="JCO559" s="437"/>
      <c r="JCQ559" s="577"/>
      <c r="JCS559" s="437"/>
      <c r="JCU559" s="577"/>
      <c r="JCW559" s="437"/>
      <c r="JCY559" s="577"/>
      <c r="JDA559" s="437"/>
      <c r="JDC559" s="577"/>
      <c r="JDE559" s="437"/>
      <c r="JDG559" s="577"/>
      <c r="JDI559" s="437"/>
      <c r="JDK559" s="577"/>
      <c r="JDM559" s="437"/>
      <c r="JDO559" s="577"/>
      <c r="JDQ559" s="437"/>
      <c r="JDS559" s="577"/>
      <c r="JDU559" s="437"/>
      <c r="JDW559" s="577"/>
      <c r="JDY559" s="437"/>
      <c r="JEA559" s="577"/>
      <c r="JEC559" s="437"/>
      <c r="JEE559" s="577"/>
      <c r="JEG559" s="437"/>
      <c r="JEI559" s="577"/>
      <c r="JEK559" s="437"/>
      <c r="JEM559" s="577"/>
      <c r="JEO559" s="437"/>
      <c r="JEQ559" s="577"/>
      <c r="JES559" s="437"/>
      <c r="JEU559" s="577"/>
      <c r="JEW559" s="437"/>
      <c r="JEY559" s="577"/>
      <c r="JFA559" s="437"/>
      <c r="JFC559" s="577"/>
      <c r="JFE559" s="437"/>
      <c r="JFG559" s="577"/>
      <c r="JFI559" s="437"/>
      <c r="JFK559" s="577"/>
      <c r="JFM559" s="437"/>
      <c r="JFO559" s="577"/>
      <c r="JFQ559" s="437"/>
      <c r="JFS559" s="577"/>
      <c r="JFU559" s="437"/>
      <c r="JFW559" s="577"/>
      <c r="JFY559" s="437"/>
      <c r="JGA559" s="577"/>
      <c r="JGC559" s="437"/>
      <c r="JGE559" s="577"/>
      <c r="JGG559" s="437"/>
      <c r="JGI559" s="577"/>
      <c r="JGK559" s="437"/>
      <c r="JGM559" s="577"/>
      <c r="JGO559" s="437"/>
      <c r="JGQ559" s="577"/>
      <c r="JGS559" s="437"/>
      <c r="JGU559" s="577"/>
      <c r="JGW559" s="437"/>
      <c r="JGY559" s="577"/>
      <c r="JHA559" s="437"/>
      <c r="JHC559" s="577"/>
      <c r="JHE559" s="437"/>
      <c r="JHG559" s="577"/>
      <c r="JHI559" s="437"/>
      <c r="JHK559" s="577"/>
      <c r="JHM559" s="437"/>
      <c r="JHO559" s="577"/>
      <c r="JHQ559" s="437"/>
      <c r="JHS559" s="577"/>
      <c r="JHU559" s="437"/>
      <c r="JHW559" s="577"/>
      <c r="JHY559" s="437"/>
      <c r="JIA559" s="577"/>
      <c r="JIC559" s="437"/>
      <c r="JIE559" s="577"/>
      <c r="JIG559" s="437"/>
      <c r="JII559" s="577"/>
      <c r="JIK559" s="437"/>
      <c r="JIM559" s="577"/>
      <c r="JIO559" s="437"/>
      <c r="JIQ559" s="577"/>
      <c r="JIS559" s="437"/>
      <c r="JIU559" s="577"/>
      <c r="JIW559" s="437"/>
      <c r="JIY559" s="577"/>
      <c r="JJA559" s="437"/>
      <c r="JJC559" s="577"/>
      <c r="JJE559" s="437"/>
      <c r="JJG559" s="577"/>
      <c r="JJI559" s="437"/>
      <c r="JJK559" s="577"/>
      <c r="JJM559" s="437"/>
      <c r="JJO559" s="577"/>
      <c r="JJQ559" s="437"/>
      <c r="JJS559" s="577"/>
      <c r="JJU559" s="437"/>
      <c r="JJW559" s="577"/>
      <c r="JJY559" s="437"/>
      <c r="JKA559" s="577"/>
      <c r="JKC559" s="437"/>
      <c r="JKE559" s="577"/>
      <c r="JKG559" s="437"/>
      <c r="JKI559" s="577"/>
      <c r="JKK559" s="437"/>
      <c r="JKM559" s="577"/>
      <c r="JKO559" s="437"/>
      <c r="JKQ559" s="577"/>
      <c r="JKS559" s="437"/>
      <c r="JKU559" s="577"/>
      <c r="JKW559" s="437"/>
      <c r="JKY559" s="577"/>
      <c r="JLA559" s="437"/>
      <c r="JLC559" s="577"/>
      <c r="JLE559" s="437"/>
      <c r="JLG559" s="577"/>
      <c r="JLI559" s="437"/>
      <c r="JLK559" s="577"/>
      <c r="JLM559" s="437"/>
      <c r="JLO559" s="577"/>
      <c r="JLQ559" s="437"/>
      <c r="JLS559" s="577"/>
      <c r="JLU559" s="437"/>
      <c r="JLW559" s="577"/>
      <c r="JLY559" s="437"/>
      <c r="JMA559" s="577"/>
      <c r="JMC559" s="437"/>
      <c r="JME559" s="577"/>
      <c r="JMG559" s="437"/>
      <c r="JMI559" s="577"/>
      <c r="JMK559" s="437"/>
      <c r="JMM559" s="577"/>
      <c r="JMO559" s="437"/>
      <c r="JMQ559" s="577"/>
      <c r="JMS559" s="437"/>
      <c r="JMU559" s="577"/>
      <c r="JMW559" s="437"/>
      <c r="JMY559" s="577"/>
      <c r="JNA559" s="437"/>
      <c r="JNC559" s="577"/>
      <c r="JNE559" s="437"/>
      <c r="JNG559" s="577"/>
      <c r="JNI559" s="437"/>
      <c r="JNK559" s="577"/>
      <c r="JNM559" s="437"/>
      <c r="JNO559" s="577"/>
      <c r="JNQ559" s="437"/>
      <c r="JNS559" s="577"/>
      <c r="JNU559" s="437"/>
      <c r="JNW559" s="577"/>
      <c r="JNY559" s="437"/>
      <c r="JOA559" s="577"/>
      <c r="JOC559" s="437"/>
      <c r="JOE559" s="577"/>
      <c r="JOG559" s="437"/>
      <c r="JOI559" s="577"/>
      <c r="JOK559" s="437"/>
      <c r="JOM559" s="577"/>
      <c r="JOO559" s="437"/>
      <c r="JOQ559" s="577"/>
      <c r="JOS559" s="437"/>
      <c r="JOU559" s="577"/>
      <c r="JOW559" s="437"/>
      <c r="JOY559" s="577"/>
      <c r="JPA559" s="437"/>
      <c r="JPC559" s="577"/>
      <c r="JPE559" s="437"/>
      <c r="JPG559" s="577"/>
      <c r="JPI559" s="437"/>
      <c r="JPK559" s="577"/>
      <c r="JPM559" s="437"/>
      <c r="JPO559" s="577"/>
      <c r="JPQ559" s="437"/>
      <c r="JPS559" s="577"/>
      <c r="JPU559" s="437"/>
      <c r="JPW559" s="577"/>
      <c r="JPY559" s="437"/>
      <c r="JQA559" s="577"/>
      <c r="JQC559" s="437"/>
      <c r="JQE559" s="577"/>
      <c r="JQG559" s="437"/>
      <c r="JQI559" s="577"/>
      <c r="JQK559" s="437"/>
      <c r="JQM559" s="577"/>
      <c r="JQO559" s="437"/>
      <c r="JQQ559" s="577"/>
      <c r="JQS559" s="437"/>
      <c r="JQU559" s="577"/>
      <c r="JQW559" s="437"/>
      <c r="JQY559" s="577"/>
      <c r="JRA559" s="437"/>
      <c r="JRC559" s="577"/>
      <c r="JRE559" s="437"/>
      <c r="JRG559" s="577"/>
      <c r="JRI559" s="437"/>
      <c r="JRK559" s="577"/>
      <c r="JRM559" s="437"/>
      <c r="JRO559" s="577"/>
      <c r="JRQ559" s="437"/>
      <c r="JRS559" s="577"/>
      <c r="JRU559" s="437"/>
      <c r="JRW559" s="577"/>
      <c r="JRY559" s="437"/>
      <c r="JSA559" s="577"/>
      <c r="JSC559" s="437"/>
      <c r="JSE559" s="577"/>
      <c r="JSG559" s="437"/>
      <c r="JSI559" s="577"/>
      <c r="JSK559" s="437"/>
      <c r="JSM559" s="577"/>
      <c r="JSO559" s="437"/>
      <c r="JSQ559" s="577"/>
      <c r="JSS559" s="437"/>
      <c r="JSU559" s="577"/>
      <c r="JSW559" s="437"/>
      <c r="JSY559" s="577"/>
      <c r="JTA559" s="437"/>
      <c r="JTC559" s="577"/>
      <c r="JTE559" s="437"/>
      <c r="JTG559" s="577"/>
      <c r="JTI559" s="437"/>
      <c r="JTK559" s="577"/>
      <c r="JTM559" s="437"/>
      <c r="JTO559" s="577"/>
      <c r="JTQ559" s="437"/>
      <c r="JTS559" s="577"/>
      <c r="JTU559" s="437"/>
      <c r="JTW559" s="577"/>
      <c r="JTY559" s="437"/>
      <c r="JUA559" s="577"/>
      <c r="JUC559" s="437"/>
      <c r="JUE559" s="577"/>
      <c r="JUG559" s="437"/>
      <c r="JUI559" s="577"/>
      <c r="JUK559" s="437"/>
      <c r="JUM559" s="577"/>
      <c r="JUO559" s="437"/>
      <c r="JUQ559" s="577"/>
      <c r="JUS559" s="437"/>
      <c r="JUU559" s="577"/>
      <c r="JUW559" s="437"/>
      <c r="JUY559" s="577"/>
      <c r="JVA559" s="437"/>
      <c r="JVC559" s="577"/>
      <c r="JVE559" s="437"/>
      <c r="JVG559" s="577"/>
      <c r="JVI559" s="437"/>
      <c r="JVK559" s="577"/>
      <c r="JVM559" s="437"/>
      <c r="JVO559" s="577"/>
      <c r="JVQ559" s="437"/>
      <c r="JVS559" s="577"/>
      <c r="JVU559" s="437"/>
      <c r="JVW559" s="577"/>
      <c r="JVY559" s="437"/>
      <c r="JWA559" s="577"/>
      <c r="JWC559" s="437"/>
      <c r="JWE559" s="577"/>
      <c r="JWG559" s="437"/>
      <c r="JWI559" s="577"/>
      <c r="JWK559" s="437"/>
      <c r="JWM559" s="577"/>
      <c r="JWO559" s="437"/>
      <c r="JWQ559" s="577"/>
      <c r="JWS559" s="437"/>
      <c r="JWU559" s="577"/>
      <c r="JWW559" s="437"/>
      <c r="JWY559" s="577"/>
      <c r="JXA559" s="437"/>
      <c r="JXC559" s="577"/>
      <c r="JXE559" s="437"/>
      <c r="JXG559" s="577"/>
      <c r="JXI559" s="437"/>
      <c r="JXK559" s="577"/>
      <c r="JXM559" s="437"/>
      <c r="JXO559" s="577"/>
      <c r="JXQ559" s="437"/>
      <c r="JXS559" s="577"/>
      <c r="JXU559" s="437"/>
      <c r="JXW559" s="577"/>
      <c r="JXY559" s="437"/>
      <c r="JYA559" s="577"/>
      <c r="JYC559" s="437"/>
      <c r="JYE559" s="577"/>
      <c r="JYG559" s="437"/>
      <c r="JYI559" s="577"/>
      <c r="JYK559" s="437"/>
      <c r="JYM559" s="577"/>
      <c r="JYO559" s="437"/>
      <c r="JYQ559" s="577"/>
      <c r="JYS559" s="437"/>
      <c r="JYU559" s="577"/>
      <c r="JYW559" s="437"/>
      <c r="JYY559" s="577"/>
      <c r="JZA559" s="437"/>
      <c r="JZC559" s="577"/>
      <c r="JZE559" s="437"/>
      <c r="JZG559" s="577"/>
      <c r="JZI559" s="437"/>
      <c r="JZK559" s="577"/>
      <c r="JZM559" s="437"/>
      <c r="JZO559" s="577"/>
      <c r="JZQ559" s="437"/>
      <c r="JZS559" s="577"/>
      <c r="JZU559" s="437"/>
      <c r="JZW559" s="577"/>
      <c r="JZY559" s="437"/>
      <c r="KAA559" s="577"/>
      <c r="KAC559" s="437"/>
      <c r="KAE559" s="577"/>
      <c r="KAG559" s="437"/>
      <c r="KAI559" s="577"/>
      <c r="KAK559" s="437"/>
      <c r="KAM559" s="577"/>
      <c r="KAO559" s="437"/>
      <c r="KAQ559" s="577"/>
      <c r="KAS559" s="437"/>
      <c r="KAU559" s="577"/>
      <c r="KAW559" s="437"/>
      <c r="KAY559" s="577"/>
      <c r="KBA559" s="437"/>
      <c r="KBC559" s="577"/>
      <c r="KBE559" s="437"/>
      <c r="KBG559" s="577"/>
      <c r="KBI559" s="437"/>
      <c r="KBK559" s="577"/>
      <c r="KBM559" s="437"/>
      <c r="KBO559" s="577"/>
      <c r="KBQ559" s="437"/>
      <c r="KBS559" s="577"/>
      <c r="KBU559" s="437"/>
      <c r="KBW559" s="577"/>
      <c r="KBY559" s="437"/>
      <c r="KCA559" s="577"/>
      <c r="KCC559" s="437"/>
      <c r="KCE559" s="577"/>
      <c r="KCG559" s="437"/>
      <c r="KCI559" s="577"/>
      <c r="KCK559" s="437"/>
      <c r="KCM559" s="577"/>
      <c r="KCO559" s="437"/>
      <c r="KCQ559" s="577"/>
      <c r="KCS559" s="437"/>
      <c r="KCU559" s="577"/>
      <c r="KCW559" s="437"/>
      <c r="KCY559" s="577"/>
      <c r="KDA559" s="437"/>
      <c r="KDC559" s="577"/>
      <c r="KDE559" s="437"/>
      <c r="KDG559" s="577"/>
      <c r="KDI559" s="437"/>
      <c r="KDK559" s="577"/>
      <c r="KDM559" s="437"/>
      <c r="KDO559" s="577"/>
      <c r="KDQ559" s="437"/>
      <c r="KDS559" s="577"/>
      <c r="KDU559" s="437"/>
      <c r="KDW559" s="577"/>
      <c r="KDY559" s="437"/>
      <c r="KEA559" s="577"/>
      <c r="KEC559" s="437"/>
      <c r="KEE559" s="577"/>
      <c r="KEG559" s="437"/>
      <c r="KEI559" s="577"/>
      <c r="KEK559" s="437"/>
      <c r="KEM559" s="577"/>
      <c r="KEO559" s="437"/>
      <c r="KEQ559" s="577"/>
      <c r="KES559" s="437"/>
      <c r="KEU559" s="577"/>
      <c r="KEW559" s="437"/>
      <c r="KEY559" s="577"/>
      <c r="KFA559" s="437"/>
      <c r="KFC559" s="577"/>
      <c r="KFE559" s="437"/>
      <c r="KFG559" s="577"/>
      <c r="KFI559" s="437"/>
      <c r="KFK559" s="577"/>
      <c r="KFM559" s="437"/>
      <c r="KFO559" s="577"/>
      <c r="KFQ559" s="437"/>
      <c r="KFS559" s="577"/>
      <c r="KFU559" s="437"/>
      <c r="KFW559" s="577"/>
      <c r="KFY559" s="437"/>
      <c r="KGA559" s="577"/>
      <c r="KGC559" s="437"/>
      <c r="KGE559" s="577"/>
      <c r="KGG559" s="437"/>
      <c r="KGI559" s="577"/>
      <c r="KGK559" s="437"/>
      <c r="KGM559" s="577"/>
      <c r="KGO559" s="437"/>
      <c r="KGQ559" s="577"/>
      <c r="KGS559" s="437"/>
      <c r="KGU559" s="577"/>
      <c r="KGW559" s="437"/>
      <c r="KGY559" s="577"/>
      <c r="KHA559" s="437"/>
      <c r="KHC559" s="577"/>
      <c r="KHE559" s="437"/>
      <c r="KHG559" s="577"/>
      <c r="KHI559" s="437"/>
      <c r="KHK559" s="577"/>
      <c r="KHM559" s="437"/>
      <c r="KHO559" s="577"/>
      <c r="KHQ559" s="437"/>
      <c r="KHS559" s="577"/>
      <c r="KHU559" s="437"/>
      <c r="KHW559" s="577"/>
      <c r="KHY559" s="437"/>
      <c r="KIA559" s="577"/>
      <c r="KIC559" s="437"/>
      <c r="KIE559" s="577"/>
      <c r="KIG559" s="437"/>
      <c r="KII559" s="577"/>
      <c r="KIK559" s="437"/>
      <c r="KIM559" s="577"/>
      <c r="KIO559" s="437"/>
      <c r="KIQ559" s="577"/>
      <c r="KIS559" s="437"/>
      <c r="KIU559" s="577"/>
      <c r="KIW559" s="437"/>
      <c r="KIY559" s="577"/>
      <c r="KJA559" s="437"/>
      <c r="KJC559" s="577"/>
      <c r="KJE559" s="437"/>
      <c r="KJG559" s="577"/>
      <c r="KJI559" s="437"/>
      <c r="KJK559" s="577"/>
      <c r="KJM559" s="437"/>
      <c r="KJO559" s="577"/>
      <c r="KJQ559" s="437"/>
      <c r="KJS559" s="577"/>
      <c r="KJU559" s="437"/>
      <c r="KJW559" s="577"/>
      <c r="KJY559" s="437"/>
      <c r="KKA559" s="577"/>
      <c r="KKC559" s="437"/>
      <c r="KKE559" s="577"/>
      <c r="KKG559" s="437"/>
      <c r="KKI559" s="577"/>
      <c r="KKK559" s="437"/>
      <c r="KKM559" s="577"/>
      <c r="KKO559" s="437"/>
      <c r="KKQ559" s="577"/>
      <c r="KKS559" s="437"/>
      <c r="KKU559" s="577"/>
      <c r="KKW559" s="437"/>
      <c r="KKY559" s="577"/>
      <c r="KLA559" s="437"/>
      <c r="KLC559" s="577"/>
      <c r="KLE559" s="437"/>
      <c r="KLG559" s="577"/>
      <c r="KLI559" s="437"/>
      <c r="KLK559" s="577"/>
      <c r="KLM559" s="437"/>
      <c r="KLO559" s="577"/>
      <c r="KLQ559" s="437"/>
      <c r="KLS559" s="577"/>
      <c r="KLU559" s="437"/>
      <c r="KLW559" s="577"/>
      <c r="KLY559" s="437"/>
      <c r="KMA559" s="577"/>
      <c r="KMC559" s="437"/>
      <c r="KME559" s="577"/>
      <c r="KMG559" s="437"/>
      <c r="KMI559" s="577"/>
      <c r="KMK559" s="437"/>
      <c r="KMM559" s="577"/>
      <c r="KMO559" s="437"/>
      <c r="KMQ559" s="577"/>
      <c r="KMS559" s="437"/>
      <c r="KMU559" s="577"/>
      <c r="KMW559" s="437"/>
      <c r="KMY559" s="577"/>
      <c r="KNA559" s="437"/>
      <c r="KNC559" s="577"/>
      <c r="KNE559" s="437"/>
      <c r="KNG559" s="577"/>
      <c r="KNI559" s="437"/>
      <c r="KNK559" s="577"/>
      <c r="KNM559" s="437"/>
      <c r="KNO559" s="577"/>
      <c r="KNQ559" s="437"/>
      <c r="KNS559" s="577"/>
      <c r="KNU559" s="437"/>
      <c r="KNW559" s="577"/>
      <c r="KNY559" s="437"/>
      <c r="KOA559" s="577"/>
      <c r="KOC559" s="437"/>
      <c r="KOE559" s="577"/>
      <c r="KOG559" s="437"/>
      <c r="KOI559" s="577"/>
      <c r="KOK559" s="437"/>
      <c r="KOM559" s="577"/>
      <c r="KOO559" s="437"/>
      <c r="KOQ559" s="577"/>
      <c r="KOS559" s="437"/>
      <c r="KOU559" s="577"/>
      <c r="KOW559" s="437"/>
      <c r="KOY559" s="577"/>
      <c r="KPA559" s="437"/>
      <c r="KPC559" s="577"/>
      <c r="KPE559" s="437"/>
      <c r="KPG559" s="577"/>
      <c r="KPI559" s="437"/>
      <c r="KPK559" s="577"/>
      <c r="KPM559" s="437"/>
      <c r="KPO559" s="577"/>
      <c r="KPQ559" s="437"/>
      <c r="KPS559" s="577"/>
      <c r="KPU559" s="437"/>
      <c r="KPW559" s="577"/>
      <c r="KPY559" s="437"/>
      <c r="KQA559" s="577"/>
      <c r="KQC559" s="437"/>
      <c r="KQE559" s="577"/>
      <c r="KQG559" s="437"/>
      <c r="KQI559" s="577"/>
      <c r="KQK559" s="437"/>
      <c r="KQM559" s="577"/>
      <c r="KQO559" s="437"/>
      <c r="KQQ559" s="577"/>
      <c r="KQS559" s="437"/>
      <c r="KQU559" s="577"/>
      <c r="KQW559" s="437"/>
      <c r="KQY559" s="577"/>
      <c r="KRA559" s="437"/>
      <c r="KRC559" s="577"/>
      <c r="KRE559" s="437"/>
      <c r="KRG559" s="577"/>
      <c r="KRI559" s="437"/>
      <c r="KRK559" s="577"/>
      <c r="KRM559" s="437"/>
      <c r="KRO559" s="577"/>
      <c r="KRQ559" s="437"/>
      <c r="KRS559" s="577"/>
      <c r="KRU559" s="437"/>
      <c r="KRW559" s="577"/>
      <c r="KRY559" s="437"/>
      <c r="KSA559" s="577"/>
      <c r="KSC559" s="437"/>
      <c r="KSE559" s="577"/>
      <c r="KSG559" s="437"/>
      <c r="KSI559" s="577"/>
      <c r="KSK559" s="437"/>
      <c r="KSM559" s="577"/>
      <c r="KSO559" s="437"/>
      <c r="KSQ559" s="577"/>
      <c r="KSS559" s="437"/>
      <c r="KSU559" s="577"/>
      <c r="KSW559" s="437"/>
      <c r="KSY559" s="577"/>
      <c r="KTA559" s="437"/>
      <c r="KTC559" s="577"/>
      <c r="KTE559" s="437"/>
      <c r="KTG559" s="577"/>
      <c r="KTI559" s="437"/>
      <c r="KTK559" s="577"/>
      <c r="KTM559" s="437"/>
      <c r="KTO559" s="577"/>
      <c r="KTQ559" s="437"/>
      <c r="KTS559" s="577"/>
      <c r="KTU559" s="437"/>
      <c r="KTW559" s="577"/>
      <c r="KTY559" s="437"/>
      <c r="KUA559" s="577"/>
      <c r="KUC559" s="437"/>
      <c r="KUE559" s="577"/>
      <c r="KUG559" s="437"/>
      <c r="KUI559" s="577"/>
      <c r="KUK559" s="437"/>
      <c r="KUM559" s="577"/>
      <c r="KUO559" s="437"/>
      <c r="KUQ559" s="577"/>
      <c r="KUS559" s="437"/>
      <c r="KUU559" s="577"/>
      <c r="KUW559" s="437"/>
      <c r="KUY559" s="577"/>
      <c r="KVA559" s="437"/>
      <c r="KVC559" s="577"/>
      <c r="KVE559" s="437"/>
      <c r="KVG559" s="577"/>
      <c r="KVI559" s="437"/>
      <c r="KVK559" s="577"/>
      <c r="KVM559" s="437"/>
      <c r="KVO559" s="577"/>
      <c r="KVQ559" s="437"/>
      <c r="KVS559" s="577"/>
      <c r="KVU559" s="437"/>
      <c r="KVW559" s="577"/>
      <c r="KVY559" s="437"/>
      <c r="KWA559" s="577"/>
      <c r="KWC559" s="437"/>
      <c r="KWE559" s="577"/>
      <c r="KWG559" s="437"/>
      <c r="KWI559" s="577"/>
      <c r="KWK559" s="437"/>
      <c r="KWM559" s="577"/>
      <c r="KWO559" s="437"/>
      <c r="KWQ559" s="577"/>
      <c r="KWS559" s="437"/>
      <c r="KWU559" s="577"/>
      <c r="KWW559" s="437"/>
      <c r="KWY559" s="577"/>
      <c r="KXA559" s="437"/>
      <c r="KXC559" s="577"/>
      <c r="KXE559" s="437"/>
      <c r="KXG559" s="577"/>
      <c r="KXI559" s="437"/>
      <c r="KXK559" s="577"/>
      <c r="KXM559" s="437"/>
      <c r="KXO559" s="577"/>
      <c r="KXQ559" s="437"/>
      <c r="KXS559" s="577"/>
      <c r="KXU559" s="437"/>
      <c r="KXW559" s="577"/>
      <c r="KXY559" s="437"/>
      <c r="KYA559" s="577"/>
      <c r="KYC559" s="437"/>
      <c r="KYE559" s="577"/>
      <c r="KYG559" s="437"/>
      <c r="KYI559" s="577"/>
      <c r="KYK559" s="437"/>
      <c r="KYM559" s="577"/>
      <c r="KYO559" s="437"/>
      <c r="KYQ559" s="577"/>
      <c r="KYS559" s="437"/>
      <c r="KYU559" s="577"/>
      <c r="KYW559" s="437"/>
      <c r="KYY559" s="577"/>
      <c r="KZA559" s="437"/>
      <c r="KZC559" s="577"/>
      <c r="KZE559" s="437"/>
      <c r="KZG559" s="577"/>
      <c r="KZI559" s="437"/>
      <c r="KZK559" s="577"/>
      <c r="KZM559" s="437"/>
      <c r="KZO559" s="577"/>
      <c r="KZQ559" s="437"/>
      <c r="KZS559" s="577"/>
      <c r="KZU559" s="437"/>
      <c r="KZW559" s="577"/>
      <c r="KZY559" s="437"/>
      <c r="LAA559" s="577"/>
      <c r="LAC559" s="437"/>
      <c r="LAE559" s="577"/>
      <c r="LAG559" s="437"/>
      <c r="LAI559" s="577"/>
      <c r="LAK559" s="437"/>
      <c r="LAM559" s="577"/>
      <c r="LAO559" s="437"/>
      <c r="LAQ559" s="577"/>
      <c r="LAS559" s="437"/>
      <c r="LAU559" s="577"/>
      <c r="LAW559" s="437"/>
      <c r="LAY559" s="577"/>
      <c r="LBA559" s="437"/>
      <c r="LBC559" s="577"/>
      <c r="LBE559" s="437"/>
      <c r="LBG559" s="577"/>
      <c r="LBI559" s="437"/>
      <c r="LBK559" s="577"/>
      <c r="LBM559" s="437"/>
      <c r="LBO559" s="577"/>
      <c r="LBQ559" s="437"/>
      <c r="LBS559" s="577"/>
      <c r="LBU559" s="437"/>
      <c r="LBW559" s="577"/>
      <c r="LBY559" s="437"/>
      <c r="LCA559" s="577"/>
      <c r="LCC559" s="437"/>
      <c r="LCE559" s="577"/>
      <c r="LCG559" s="437"/>
      <c r="LCI559" s="577"/>
      <c r="LCK559" s="437"/>
      <c r="LCM559" s="577"/>
      <c r="LCO559" s="437"/>
      <c r="LCQ559" s="577"/>
      <c r="LCS559" s="437"/>
      <c r="LCU559" s="577"/>
      <c r="LCW559" s="437"/>
      <c r="LCY559" s="577"/>
      <c r="LDA559" s="437"/>
      <c r="LDC559" s="577"/>
      <c r="LDE559" s="437"/>
      <c r="LDG559" s="577"/>
      <c r="LDI559" s="437"/>
      <c r="LDK559" s="577"/>
      <c r="LDM559" s="437"/>
      <c r="LDO559" s="577"/>
      <c r="LDQ559" s="437"/>
      <c r="LDS559" s="577"/>
      <c r="LDU559" s="437"/>
      <c r="LDW559" s="577"/>
      <c r="LDY559" s="437"/>
      <c r="LEA559" s="577"/>
      <c r="LEC559" s="437"/>
      <c r="LEE559" s="577"/>
      <c r="LEG559" s="437"/>
      <c r="LEI559" s="577"/>
      <c r="LEK559" s="437"/>
      <c r="LEM559" s="577"/>
      <c r="LEO559" s="437"/>
      <c r="LEQ559" s="577"/>
      <c r="LES559" s="437"/>
      <c r="LEU559" s="577"/>
      <c r="LEW559" s="437"/>
      <c r="LEY559" s="577"/>
      <c r="LFA559" s="437"/>
      <c r="LFC559" s="577"/>
      <c r="LFE559" s="437"/>
      <c r="LFG559" s="577"/>
      <c r="LFI559" s="437"/>
      <c r="LFK559" s="577"/>
      <c r="LFM559" s="437"/>
      <c r="LFO559" s="577"/>
      <c r="LFQ559" s="437"/>
      <c r="LFS559" s="577"/>
      <c r="LFU559" s="437"/>
      <c r="LFW559" s="577"/>
      <c r="LFY559" s="437"/>
      <c r="LGA559" s="577"/>
      <c r="LGC559" s="437"/>
      <c r="LGE559" s="577"/>
      <c r="LGG559" s="437"/>
      <c r="LGI559" s="577"/>
      <c r="LGK559" s="437"/>
      <c r="LGM559" s="577"/>
      <c r="LGO559" s="437"/>
      <c r="LGQ559" s="577"/>
      <c r="LGS559" s="437"/>
      <c r="LGU559" s="577"/>
      <c r="LGW559" s="437"/>
      <c r="LGY559" s="577"/>
      <c r="LHA559" s="437"/>
      <c r="LHC559" s="577"/>
      <c r="LHE559" s="437"/>
      <c r="LHG559" s="577"/>
      <c r="LHI559" s="437"/>
      <c r="LHK559" s="577"/>
      <c r="LHM559" s="437"/>
      <c r="LHO559" s="577"/>
      <c r="LHQ559" s="437"/>
      <c r="LHS559" s="577"/>
      <c r="LHU559" s="437"/>
      <c r="LHW559" s="577"/>
      <c r="LHY559" s="437"/>
      <c r="LIA559" s="577"/>
      <c r="LIC559" s="437"/>
      <c r="LIE559" s="577"/>
      <c r="LIG559" s="437"/>
      <c r="LII559" s="577"/>
      <c r="LIK559" s="437"/>
      <c r="LIM559" s="577"/>
      <c r="LIO559" s="437"/>
      <c r="LIQ559" s="577"/>
      <c r="LIS559" s="437"/>
      <c r="LIU559" s="577"/>
      <c r="LIW559" s="437"/>
      <c r="LIY559" s="577"/>
      <c r="LJA559" s="437"/>
      <c r="LJC559" s="577"/>
      <c r="LJE559" s="437"/>
      <c r="LJG559" s="577"/>
      <c r="LJI559" s="437"/>
      <c r="LJK559" s="577"/>
      <c r="LJM559" s="437"/>
      <c r="LJO559" s="577"/>
      <c r="LJQ559" s="437"/>
      <c r="LJS559" s="577"/>
      <c r="LJU559" s="437"/>
      <c r="LJW559" s="577"/>
      <c r="LJY559" s="437"/>
      <c r="LKA559" s="577"/>
      <c r="LKC559" s="437"/>
      <c r="LKE559" s="577"/>
      <c r="LKG559" s="437"/>
      <c r="LKI559" s="577"/>
      <c r="LKK559" s="437"/>
      <c r="LKM559" s="577"/>
      <c r="LKO559" s="437"/>
      <c r="LKQ559" s="577"/>
      <c r="LKS559" s="437"/>
      <c r="LKU559" s="577"/>
      <c r="LKW559" s="437"/>
      <c r="LKY559" s="577"/>
      <c r="LLA559" s="437"/>
      <c r="LLC559" s="577"/>
      <c r="LLE559" s="437"/>
      <c r="LLG559" s="577"/>
      <c r="LLI559" s="437"/>
      <c r="LLK559" s="577"/>
      <c r="LLM559" s="437"/>
      <c r="LLO559" s="577"/>
      <c r="LLQ559" s="437"/>
      <c r="LLS559" s="577"/>
      <c r="LLU559" s="437"/>
      <c r="LLW559" s="577"/>
      <c r="LLY559" s="437"/>
      <c r="LMA559" s="577"/>
      <c r="LMC559" s="437"/>
      <c r="LME559" s="577"/>
      <c r="LMG559" s="437"/>
      <c r="LMI559" s="577"/>
      <c r="LMK559" s="437"/>
      <c r="LMM559" s="577"/>
      <c r="LMO559" s="437"/>
      <c r="LMQ559" s="577"/>
      <c r="LMS559" s="437"/>
      <c r="LMU559" s="577"/>
      <c r="LMW559" s="437"/>
      <c r="LMY559" s="577"/>
      <c r="LNA559" s="437"/>
      <c r="LNC559" s="577"/>
      <c r="LNE559" s="437"/>
      <c r="LNG559" s="577"/>
      <c r="LNI559" s="437"/>
      <c r="LNK559" s="577"/>
      <c r="LNM559" s="437"/>
      <c r="LNO559" s="577"/>
      <c r="LNQ559" s="437"/>
      <c r="LNS559" s="577"/>
      <c r="LNU559" s="437"/>
      <c r="LNW559" s="577"/>
      <c r="LNY559" s="437"/>
      <c r="LOA559" s="577"/>
      <c r="LOC559" s="437"/>
      <c r="LOE559" s="577"/>
      <c r="LOG559" s="437"/>
      <c r="LOI559" s="577"/>
      <c r="LOK559" s="437"/>
      <c r="LOM559" s="577"/>
      <c r="LOO559" s="437"/>
      <c r="LOQ559" s="577"/>
      <c r="LOS559" s="437"/>
      <c r="LOU559" s="577"/>
      <c r="LOW559" s="437"/>
      <c r="LOY559" s="577"/>
      <c r="LPA559" s="437"/>
      <c r="LPC559" s="577"/>
      <c r="LPE559" s="437"/>
      <c r="LPG559" s="577"/>
      <c r="LPI559" s="437"/>
      <c r="LPK559" s="577"/>
      <c r="LPM559" s="437"/>
      <c r="LPO559" s="577"/>
      <c r="LPQ559" s="437"/>
      <c r="LPS559" s="577"/>
      <c r="LPU559" s="437"/>
      <c r="LPW559" s="577"/>
      <c r="LPY559" s="437"/>
      <c r="LQA559" s="577"/>
      <c r="LQC559" s="437"/>
      <c r="LQE559" s="577"/>
      <c r="LQG559" s="437"/>
      <c r="LQI559" s="577"/>
      <c r="LQK559" s="437"/>
      <c r="LQM559" s="577"/>
      <c r="LQO559" s="437"/>
      <c r="LQQ559" s="577"/>
      <c r="LQS559" s="437"/>
      <c r="LQU559" s="577"/>
      <c r="LQW559" s="437"/>
      <c r="LQY559" s="577"/>
      <c r="LRA559" s="437"/>
      <c r="LRC559" s="577"/>
      <c r="LRE559" s="437"/>
      <c r="LRG559" s="577"/>
      <c r="LRI559" s="437"/>
      <c r="LRK559" s="577"/>
      <c r="LRM559" s="437"/>
      <c r="LRO559" s="577"/>
      <c r="LRQ559" s="437"/>
      <c r="LRS559" s="577"/>
      <c r="LRU559" s="437"/>
      <c r="LRW559" s="577"/>
      <c r="LRY559" s="437"/>
      <c r="LSA559" s="577"/>
      <c r="LSC559" s="437"/>
      <c r="LSE559" s="577"/>
      <c r="LSG559" s="437"/>
      <c r="LSI559" s="577"/>
      <c r="LSK559" s="437"/>
      <c r="LSM559" s="577"/>
      <c r="LSO559" s="437"/>
      <c r="LSQ559" s="577"/>
      <c r="LSS559" s="437"/>
      <c r="LSU559" s="577"/>
      <c r="LSW559" s="437"/>
      <c r="LSY559" s="577"/>
      <c r="LTA559" s="437"/>
      <c r="LTC559" s="577"/>
      <c r="LTE559" s="437"/>
      <c r="LTG559" s="577"/>
      <c r="LTI559" s="437"/>
      <c r="LTK559" s="577"/>
      <c r="LTM559" s="437"/>
      <c r="LTO559" s="577"/>
      <c r="LTQ559" s="437"/>
      <c r="LTS559" s="577"/>
      <c r="LTU559" s="437"/>
      <c r="LTW559" s="577"/>
      <c r="LTY559" s="437"/>
      <c r="LUA559" s="577"/>
      <c r="LUC559" s="437"/>
      <c r="LUE559" s="577"/>
      <c r="LUG559" s="437"/>
      <c r="LUI559" s="577"/>
      <c r="LUK559" s="437"/>
      <c r="LUM559" s="577"/>
      <c r="LUO559" s="437"/>
      <c r="LUQ559" s="577"/>
      <c r="LUS559" s="437"/>
      <c r="LUU559" s="577"/>
      <c r="LUW559" s="437"/>
      <c r="LUY559" s="577"/>
      <c r="LVA559" s="437"/>
      <c r="LVC559" s="577"/>
      <c r="LVE559" s="437"/>
      <c r="LVG559" s="577"/>
      <c r="LVI559" s="437"/>
      <c r="LVK559" s="577"/>
      <c r="LVM559" s="437"/>
      <c r="LVO559" s="577"/>
      <c r="LVQ559" s="437"/>
      <c r="LVS559" s="577"/>
      <c r="LVU559" s="437"/>
      <c r="LVW559" s="577"/>
      <c r="LVY559" s="437"/>
      <c r="LWA559" s="577"/>
      <c r="LWC559" s="437"/>
      <c r="LWE559" s="577"/>
      <c r="LWG559" s="437"/>
      <c r="LWI559" s="577"/>
      <c r="LWK559" s="437"/>
      <c r="LWM559" s="577"/>
      <c r="LWO559" s="437"/>
      <c r="LWQ559" s="577"/>
      <c r="LWS559" s="437"/>
      <c r="LWU559" s="577"/>
      <c r="LWW559" s="437"/>
      <c r="LWY559" s="577"/>
      <c r="LXA559" s="437"/>
      <c r="LXC559" s="577"/>
      <c r="LXE559" s="437"/>
      <c r="LXG559" s="577"/>
      <c r="LXI559" s="437"/>
      <c r="LXK559" s="577"/>
      <c r="LXM559" s="437"/>
      <c r="LXO559" s="577"/>
      <c r="LXQ559" s="437"/>
      <c r="LXS559" s="577"/>
      <c r="LXU559" s="437"/>
      <c r="LXW559" s="577"/>
      <c r="LXY559" s="437"/>
      <c r="LYA559" s="577"/>
      <c r="LYC559" s="437"/>
      <c r="LYE559" s="577"/>
      <c r="LYG559" s="437"/>
      <c r="LYI559" s="577"/>
      <c r="LYK559" s="437"/>
      <c r="LYM559" s="577"/>
      <c r="LYO559" s="437"/>
      <c r="LYQ559" s="577"/>
      <c r="LYS559" s="437"/>
      <c r="LYU559" s="577"/>
      <c r="LYW559" s="437"/>
      <c r="LYY559" s="577"/>
      <c r="LZA559" s="437"/>
      <c r="LZC559" s="577"/>
      <c r="LZE559" s="437"/>
      <c r="LZG559" s="577"/>
      <c r="LZI559" s="437"/>
      <c r="LZK559" s="577"/>
      <c r="LZM559" s="437"/>
      <c r="LZO559" s="577"/>
      <c r="LZQ559" s="437"/>
      <c r="LZS559" s="577"/>
      <c r="LZU559" s="437"/>
      <c r="LZW559" s="577"/>
      <c r="LZY559" s="437"/>
      <c r="MAA559" s="577"/>
      <c r="MAC559" s="437"/>
      <c r="MAE559" s="577"/>
      <c r="MAG559" s="437"/>
      <c r="MAI559" s="577"/>
      <c r="MAK559" s="437"/>
      <c r="MAM559" s="577"/>
      <c r="MAO559" s="437"/>
      <c r="MAQ559" s="577"/>
      <c r="MAS559" s="437"/>
      <c r="MAU559" s="577"/>
      <c r="MAW559" s="437"/>
      <c r="MAY559" s="577"/>
      <c r="MBA559" s="437"/>
      <c r="MBC559" s="577"/>
      <c r="MBE559" s="437"/>
      <c r="MBG559" s="577"/>
      <c r="MBI559" s="437"/>
      <c r="MBK559" s="577"/>
      <c r="MBM559" s="437"/>
      <c r="MBO559" s="577"/>
      <c r="MBQ559" s="437"/>
      <c r="MBS559" s="577"/>
      <c r="MBU559" s="437"/>
      <c r="MBW559" s="577"/>
      <c r="MBY559" s="437"/>
      <c r="MCA559" s="577"/>
      <c r="MCC559" s="437"/>
      <c r="MCE559" s="577"/>
      <c r="MCG559" s="437"/>
      <c r="MCI559" s="577"/>
      <c r="MCK559" s="437"/>
      <c r="MCM559" s="577"/>
      <c r="MCO559" s="437"/>
      <c r="MCQ559" s="577"/>
      <c r="MCS559" s="437"/>
      <c r="MCU559" s="577"/>
      <c r="MCW559" s="437"/>
      <c r="MCY559" s="577"/>
      <c r="MDA559" s="437"/>
      <c r="MDC559" s="577"/>
      <c r="MDE559" s="437"/>
      <c r="MDG559" s="577"/>
      <c r="MDI559" s="437"/>
      <c r="MDK559" s="577"/>
      <c r="MDM559" s="437"/>
      <c r="MDO559" s="577"/>
      <c r="MDQ559" s="437"/>
      <c r="MDS559" s="577"/>
      <c r="MDU559" s="437"/>
      <c r="MDW559" s="577"/>
      <c r="MDY559" s="437"/>
      <c r="MEA559" s="577"/>
      <c r="MEC559" s="437"/>
      <c r="MEE559" s="577"/>
      <c r="MEG559" s="437"/>
      <c r="MEI559" s="577"/>
      <c r="MEK559" s="437"/>
      <c r="MEM559" s="577"/>
      <c r="MEO559" s="437"/>
      <c r="MEQ559" s="577"/>
      <c r="MES559" s="437"/>
      <c r="MEU559" s="577"/>
      <c r="MEW559" s="437"/>
      <c r="MEY559" s="577"/>
      <c r="MFA559" s="437"/>
      <c r="MFC559" s="577"/>
      <c r="MFE559" s="437"/>
      <c r="MFG559" s="577"/>
      <c r="MFI559" s="437"/>
      <c r="MFK559" s="577"/>
      <c r="MFM559" s="437"/>
      <c r="MFO559" s="577"/>
      <c r="MFQ559" s="437"/>
      <c r="MFS559" s="577"/>
      <c r="MFU559" s="437"/>
      <c r="MFW559" s="577"/>
      <c r="MFY559" s="437"/>
      <c r="MGA559" s="577"/>
      <c r="MGC559" s="437"/>
      <c r="MGE559" s="577"/>
      <c r="MGG559" s="437"/>
      <c r="MGI559" s="577"/>
      <c r="MGK559" s="437"/>
      <c r="MGM559" s="577"/>
      <c r="MGO559" s="437"/>
      <c r="MGQ559" s="577"/>
      <c r="MGS559" s="437"/>
      <c r="MGU559" s="577"/>
      <c r="MGW559" s="437"/>
      <c r="MGY559" s="577"/>
      <c r="MHA559" s="437"/>
      <c r="MHC559" s="577"/>
      <c r="MHE559" s="437"/>
      <c r="MHG559" s="577"/>
      <c r="MHI559" s="437"/>
      <c r="MHK559" s="577"/>
      <c r="MHM559" s="437"/>
      <c r="MHO559" s="577"/>
      <c r="MHQ559" s="437"/>
      <c r="MHS559" s="577"/>
      <c r="MHU559" s="437"/>
      <c r="MHW559" s="577"/>
      <c r="MHY559" s="437"/>
      <c r="MIA559" s="577"/>
      <c r="MIC559" s="437"/>
      <c r="MIE559" s="577"/>
      <c r="MIG559" s="437"/>
      <c r="MII559" s="577"/>
      <c r="MIK559" s="437"/>
      <c r="MIM559" s="577"/>
      <c r="MIO559" s="437"/>
      <c r="MIQ559" s="577"/>
      <c r="MIS559" s="437"/>
      <c r="MIU559" s="577"/>
      <c r="MIW559" s="437"/>
      <c r="MIY559" s="577"/>
      <c r="MJA559" s="437"/>
      <c r="MJC559" s="577"/>
      <c r="MJE559" s="437"/>
      <c r="MJG559" s="577"/>
      <c r="MJI559" s="437"/>
      <c r="MJK559" s="577"/>
      <c r="MJM559" s="437"/>
      <c r="MJO559" s="577"/>
      <c r="MJQ559" s="437"/>
      <c r="MJS559" s="577"/>
      <c r="MJU559" s="437"/>
      <c r="MJW559" s="577"/>
      <c r="MJY559" s="437"/>
      <c r="MKA559" s="577"/>
      <c r="MKC559" s="437"/>
      <c r="MKE559" s="577"/>
      <c r="MKG559" s="437"/>
      <c r="MKI559" s="577"/>
      <c r="MKK559" s="437"/>
      <c r="MKM559" s="577"/>
      <c r="MKO559" s="437"/>
      <c r="MKQ559" s="577"/>
      <c r="MKS559" s="437"/>
      <c r="MKU559" s="577"/>
      <c r="MKW559" s="437"/>
      <c r="MKY559" s="577"/>
      <c r="MLA559" s="437"/>
      <c r="MLC559" s="577"/>
      <c r="MLE559" s="437"/>
      <c r="MLG559" s="577"/>
      <c r="MLI559" s="437"/>
      <c r="MLK559" s="577"/>
      <c r="MLM559" s="437"/>
      <c r="MLO559" s="577"/>
      <c r="MLQ559" s="437"/>
      <c r="MLS559" s="577"/>
      <c r="MLU559" s="437"/>
      <c r="MLW559" s="577"/>
      <c r="MLY559" s="437"/>
      <c r="MMA559" s="577"/>
      <c r="MMC559" s="437"/>
      <c r="MME559" s="577"/>
      <c r="MMG559" s="437"/>
      <c r="MMI559" s="577"/>
      <c r="MMK559" s="437"/>
      <c r="MMM559" s="577"/>
      <c r="MMO559" s="437"/>
      <c r="MMQ559" s="577"/>
      <c r="MMS559" s="437"/>
      <c r="MMU559" s="577"/>
      <c r="MMW559" s="437"/>
      <c r="MMY559" s="577"/>
      <c r="MNA559" s="437"/>
      <c r="MNC559" s="577"/>
      <c r="MNE559" s="437"/>
      <c r="MNG559" s="577"/>
      <c r="MNI559" s="437"/>
      <c r="MNK559" s="577"/>
      <c r="MNM559" s="437"/>
      <c r="MNO559" s="577"/>
      <c r="MNQ559" s="437"/>
      <c r="MNS559" s="577"/>
      <c r="MNU559" s="437"/>
      <c r="MNW559" s="577"/>
      <c r="MNY559" s="437"/>
      <c r="MOA559" s="577"/>
      <c r="MOC559" s="437"/>
      <c r="MOE559" s="577"/>
      <c r="MOG559" s="437"/>
      <c r="MOI559" s="577"/>
      <c r="MOK559" s="437"/>
      <c r="MOM559" s="577"/>
      <c r="MOO559" s="437"/>
      <c r="MOQ559" s="577"/>
      <c r="MOS559" s="437"/>
      <c r="MOU559" s="577"/>
      <c r="MOW559" s="437"/>
      <c r="MOY559" s="577"/>
      <c r="MPA559" s="437"/>
      <c r="MPC559" s="577"/>
      <c r="MPE559" s="437"/>
      <c r="MPG559" s="577"/>
      <c r="MPI559" s="437"/>
      <c r="MPK559" s="577"/>
      <c r="MPM559" s="437"/>
      <c r="MPO559" s="577"/>
      <c r="MPQ559" s="437"/>
      <c r="MPS559" s="577"/>
      <c r="MPU559" s="437"/>
      <c r="MPW559" s="577"/>
      <c r="MPY559" s="437"/>
      <c r="MQA559" s="577"/>
      <c r="MQC559" s="437"/>
      <c r="MQE559" s="577"/>
      <c r="MQG559" s="437"/>
      <c r="MQI559" s="577"/>
      <c r="MQK559" s="437"/>
      <c r="MQM559" s="577"/>
      <c r="MQO559" s="437"/>
      <c r="MQQ559" s="577"/>
      <c r="MQS559" s="437"/>
      <c r="MQU559" s="577"/>
      <c r="MQW559" s="437"/>
      <c r="MQY559" s="577"/>
      <c r="MRA559" s="437"/>
      <c r="MRC559" s="577"/>
      <c r="MRE559" s="437"/>
      <c r="MRG559" s="577"/>
      <c r="MRI559" s="437"/>
      <c r="MRK559" s="577"/>
      <c r="MRM559" s="437"/>
      <c r="MRO559" s="577"/>
      <c r="MRQ559" s="437"/>
      <c r="MRS559" s="577"/>
      <c r="MRU559" s="437"/>
      <c r="MRW559" s="577"/>
      <c r="MRY559" s="437"/>
      <c r="MSA559" s="577"/>
      <c r="MSC559" s="437"/>
      <c r="MSE559" s="577"/>
      <c r="MSG559" s="437"/>
      <c r="MSI559" s="577"/>
      <c r="MSK559" s="437"/>
      <c r="MSM559" s="577"/>
      <c r="MSO559" s="437"/>
      <c r="MSQ559" s="577"/>
      <c r="MSS559" s="437"/>
      <c r="MSU559" s="577"/>
      <c r="MSW559" s="437"/>
      <c r="MSY559" s="577"/>
      <c r="MTA559" s="437"/>
      <c r="MTC559" s="577"/>
      <c r="MTE559" s="437"/>
      <c r="MTG559" s="577"/>
      <c r="MTI559" s="437"/>
      <c r="MTK559" s="577"/>
      <c r="MTM559" s="437"/>
      <c r="MTO559" s="577"/>
      <c r="MTQ559" s="437"/>
      <c r="MTS559" s="577"/>
      <c r="MTU559" s="437"/>
      <c r="MTW559" s="577"/>
      <c r="MTY559" s="437"/>
      <c r="MUA559" s="577"/>
      <c r="MUC559" s="437"/>
      <c r="MUE559" s="577"/>
      <c r="MUG559" s="437"/>
      <c r="MUI559" s="577"/>
      <c r="MUK559" s="437"/>
      <c r="MUM559" s="577"/>
      <c r="MUO559" s="437"/>
      <c r="MUQ559" s="577"/>
      <c r="MUS559" s="437"/>
      <c r="MUU559" s="577"/>
      <c r="MUW559" s="437"/>
      <c r="MUY559" s="577"/>
      <c r="MVA559" s="437"/>
      <c r="MVC559" s="577"/>
      <c r="MVE559" s="437"/>
      <c r="MVG559" s="577"/>
      <c r="MVI559" s="437"/>
      <c r="MVK559" s="577"/>
      <c r="MVM559" s="437"/>
      <c r="MVO559" s="577"/>
      <c r="MVQ559" s="437"/>
      <c r="MVS559" s="577"/>
      <c r="MVU559" s="437"/>
      <c r="MVW559" s="577"/>
      <c r="MVY559" s="437"/>
      <c r="MWA559" s="577"/>
      <c r="MWC559" s="437"/>
      <c r="MWE559" s="577"/>
      <c r="MWG559" s="437"/>
      <c r="MWI559" s="577"/>
      <c r="MWK559" s="437"/>
      <c r="MWM559" s="577"/>
      <c r="MWO559" s="437"/>
      <c r="MWQ559" s="577"/>
      <c r="MWS559" s="437"/>
      <c r="MWU559" s="577"/>
      <c r="MWW559" s="437"/>
      <c r="MWY559" s="577"/>
      <c r="MXA559" s="437"/>
      <c r="MXC559" s="577"/>
      <c r="MXE559" s="437"/>
      <c r="MXG559" s="577"/>
      <c r="MXI559" s="437"/>
      <c r="MXK559" s="577"/>
      <c r="MXM559" s="437"/>
      <c r="MXO559" s="577"/>
      <c r="MXQ559" s="437"/>
      <c r="MXS559" s="577"/>
      <c r="MXU559" s="437"/>
      <c r="MXW559" s="577"/>
      <c r="MXY559" s="437"/>
      <c r="MYA559" s="577"/>
      <c r="MYC559" s="437"/>
      <c r="MYE559" s="577"/>
      <c r="MYG559" s="437"/>
      <c r="MYI559" s="577"/>
      <c r="MYK559" s="437"/>
      <c r="MYM559" s="577"/>
      <c r="MYO559" s="437"/>
      <c r="MYQ559" s="577"/>
      <c r="MYS559" s="437"/>
      <c r="MYU559" s="577"/>
      <c r="MYW559" s="437"/>
      <c r="MYY559" s="577"/>
      <c r="MZA559" s="437"/>
      <c r="MZC559" s="577"/>
      <c r="MZE559" s="437"/>
      <c r="MZG559" s="577"/>
      <c r="MZI559" s="437"/>
      <c r="MZK559" s="577"/>
      <c r="MZM559" s="437"/>
      <c r="MZO559" s="577"/>
      <c r="MZQ559" s="437"/>
      <c r="MZS559" s="577"/>
      <c r="MZU559" s="437"/>
      <c r="MZW559" s="577"/>
      <c r="MZY559" s="437"/>
      <c r="NAA559" s="577"/>
      <c r="NAC559" s="437"/>
      <c r="NAE559" s="577"/>
      <c r="NAG559" s="437"/>
      <c r="NAI559" s="577"/>
      <c r="NAK559" s="437"/>
      <c r="NAM559" s="577"/>
      <c r="NAO559" s="437"/>
      <c r="NAQ559" s="577"/>
      <c r="NAS559" s="437"/>
      <c r="NAU559" s="577"/>
      <c r="NAW559" s="437"/>
      <c r="NAY559" s="577"/>
      <c r="NBA559" s="437"/>
      <c r="NBC559" s="577"/>
      <c r="NBE559" s="437"/>
      <c r="NBG559" s="577"/>
      <c r="NBI559" s="437"/>
      <c r="NBK559" s="577"/>
      <c r="NBM559" s="437"/>
      <c r="NBO559" s="577"/>
      <c r="NBQ559" s="437"/>
      <c r="NBS559" s="577"/>
      <c r="NBU559" s="437"/>
      <c r="NBW559" s="577"/>
      <c r="NBY559" s="437"/>
      <c r="NCA559" s="577"/>
      <c r="NCC559" s="437"/>
      <c r="NCE559" s="577"/>
      <c r="NCG559" s="437"/>
      <c r="NCI559" s="577"/>
      <c r="NCK559" s="437"/>
      <c r="NCM559" s="577"/>
      <c r="NCO559" s="437"/>
      <c r="NCQ559" s="577"/>
      <c r="NCS559" s="437"/>
      <c r="NCU559" s="577"/>
      <c r="NCW559" s="437"/>
      <c r="NCY559" s="577"/>
      <c r="NDA559" s="437"/>
      <c r="NDC559" s="577"/>
      <c r="NDE559" s="437"/>
      <c r="NDG559" s="577"/>
      <c r="NDI559" s="437"/>
      <c r="NDK559" s="577"/>
      <c r="NDM559" s="437"/>
      <c r="NDO559" s="577"/>
      <c r="NDQ559" s="437"/>
      <c r="NDS559" s="577"/>
      <c r="NDU559" s="437"/>
      <c r="NDW559" s="577"/>
      <c r="NDY559" s="437"/>
      <c r="NEA559" s="577"/>
      <c r="NEC559" s="437"/>
      <c r="NEE559" s="577"/>
      <c r="NEG559" s="437"/>
      <c r="NEI559" s="577"/>
      <c r="NEK559" s="437"/>
      <c r="NEM559" s="577"/>
      <c r="NEO559" s="437"/>
      <c r="NEQ559" s="577"/>
      <c r="NES559" s="437"/>
      <c r="NEU559" s="577"/>
      <c r="NEW559" s="437"/>
      <c r="NEY559" s="577"/>
      <c r="NFA559" s="437"/>
      <c r="NFC559" s="577"/>
      <c r="NFE559" s="437"/>
      <c r="NFG559" s="577"/>
      <c r="NFI559" s="437"/>
      <c r="NFK559" s="577"/>
      <c r="NFM559" s="437"/>
      <c r="NFO559" s="577"/>
      <c r="NFQ559" s="437"/>
      <c r="NFS559" s="577"/>
      <c r="NFU559" s="437"/>
      <c r="NFW559" s="577"/>
      <c r="NFY559" s="437"/>
      <c r="NGA559" s="577"/>
      <c r="NGC559" s="437"/>
      <c r="NGE559" s="577"/>
      <c r="NGG559" s="437"/>
      <c r="NGI559" s="577"/>
      <c r="NGK559" s="437"/>
      <c r="NGM559" s="577"/>
      <c r="NGO559" s="437"/>
      <c r="NGQ559" s="577"/>
      <c r="NGS559" s="437"/>
      <c r="NGU559" s="577"/>
      <c r="NGW559" s="437"/>
      <c r="NGY559" s="577"/>
      <c r="NHA559" s="437"/>
      <c r="NHC559" s="577"/>
      <c r="NHE559" s="437"/>
      <c r="NHG559" s="577"/>
      <c r="NHI559" s="437"/>
      <c r="NHK559" s="577"/>
      <c r="NHM559" s="437"/>
      <c r="NHO559" s="577"/>
      <c r="NHQ559" s="437"/>
      <c r="NHS559" s="577"/>
      <c r="NHU559" s="437"/>
      <c r="NHW559" s="577"/>
      <c r="NHY559" s="437"/>
      <c r="NIA559" s="577"/>
      <c r="NIC559" s="437"/>
      <c r="NIE559" s="577"/>
      <c r="NIG559" s="437"/>
      <c r="NII559" s="577"/>
      <c r="NIK559" s="437"/>
      <c r="NIM559" s="577"/>
      <c r="NIO559" s="437"/>
      <c r="NIQ559" s="577"/>
      <c r="NIS559" s="437"/>
      <c r="NIU559" s="577"/>
      <c r="NIW559" s="437"/>
      <c r="NIY559" s="577"/>
      <c r="NJA559" s="437"/>
      <c r="NJC559" s="577"/>
      <c r="NJE559" s="437"/>
      <c r="NJG559" s="577"/>
      <c r="NJI559" s="437"/>
      <c r="NJK559" s="577"/>
      <c r="NJM559" s="437"/>
      <c r="NJO559" s="577"/>
      <c r="NJQ559" s="437"/>
      <c r="NJS559" s="577"/>
      <c r="NJU559" s="437"/>
      <c r="NJW559" s="577"/>
      <c r="NJY559" s="437"/>
      <c r="NKA559" s="577"/>
      <c r="NKC559" s="437"/>
      <c r="NKE559" s="577"/>
      <c r="NKG559" s="437"/>
      <c r="NKI559" s="577"/>
      <c r="NKK559" s="437"/>
      <c r="NKM559" s="577"/>
      <c r="NKO559" s="437"/>
      <c r="NKQ559" s="577"/>
      <c r="NKS559" s="437"/>
      <c r="NKU559" s="577"/>
      <c r="NKW559" s="437"/>
      <c r="NKY559" s="577"/>
      <c r="NLA559" s="437"/>
      <c r="NLC559" s="577"/>
      <c r="NLE559" s="437"/>
      <c r="NLG559" s="577"/>
      <c r="NLI559" s="437"/>
      <c r="NLK559" s="577"/>
      <c r="NLM559" s="437"/>
      <c r="NLO559" s="577"/>
      <c r="NLQ559" s="437"/>
      <c r="NLS559" s="577"/>
      <c r="NLU559" s="437"/>
      <c r="NLW559" s="577"/>
      <c r="NLY559" s="437"/>
      <c r="NMA559" s="577"/>
      <c r="NMC559" s="437"/>
      <c r="NME559" s="577"/>
      <c r="NMG559" s="437"/>
      <c r="NMI559" s="577"/>
      <c r="NMK559" s="437"/>
      <c r="NMM559" s="577"/>
      <c r="NMO559" s="437"/>
      <c r="NMQ559" s="577"/>
      <c r="NMS559" s="437"/>
      <c r="NMU559" s="577"/>
      <c r="NMW559" s="437"/>
      <c r="NMY559" s="577"/>
      <c r="NNA559" s="437"/>
      <c r="NNC559" s="577"/>
      <c r="NNE559" s="437"/>
      <c r="NNG559" s="577"/>
      <c r="NNI559" s="437"/>
      <c r="NNK559" s="577"/>
      <c r="NNM559" s="437"/>
      <c r="NNO559" s="577"/>
      <c r="NNQ559" s="437"/>
      <c r="NNS559" s="577"/>
      <c r="NNU559" s="437"/>
      <c r="NNW559" s="577"/>
      <c r="NNY559" s="437"/>
      <c r="NOA559" s="577"/>
      <c r="NOC559" s="437"/>
      <c r="NOE559" s="577"/>
      <c r="NOG559" s="437"/>
      <c r="NOI559" s="577"/>
      <c r="NOK559" s="437"/>
      <c r="NOM559" s="577"/>
      <c r="NOO559" s="437"/>
      <c r="NOQ559" s="577"/>
      <c r="NOS559" s="437"/>
      <c r="NOU559" s="577"/>
      <c r="NOW559" s="437"/>
      <c r="NOY559" s="577"/>
      <c r="NPA559" s="437"/>
      <c r="NPC559" s="577"/>
      <c r="NPE559" s="437"/>
      <c r="NPG559" s="577"/>
      <c r="NPI559" s="437"/>
      <c r="NPK559" s="577"/>
      <c r="NPM559" s="437"/>
      <c r="NPO559" s="577"/>
      <c r="NPQ559" s="437"/>
      <c r="NPS559" s="577"/>
      <c r="NPU559" s="437"/>
      <c r="NPW559" s="577"/>
      <c r="NPY559" s="437"/>
      <c r="NQA559" s="577"/>
      <c r="NQC559" s="437"/>
      <c r="NQE559" s="577"/>
      <c r="NQG559" s="437"/>
      <c r="NQI559" s="577"/>
      <c r="NQK559" s="437"/>
      <c r="NQM559" s="577"/>
      <c r="NQO559" s="437"/>
      <c r="NQQ559" s="577"/>
      <c r="NQS559" s="437"/>
      <c r="NQU559" s="577"/>
      <c r="NQW559" s="437"/>
      <c r="NQY559" s="577"/>
      <c r="NRA559" s="437"/>
      <c r="NRC559" s="577"/>
      <c r="NRE559" s="437"/>
      <c r="NRG559" s="577"/>
      <c r="NRI559" s="437"/>
      <c r="NRK559" s="577"/>
      <c r="NRM559" s="437"/>
      <c r="NRO559" s="577"/>
      <c r="NRQ559" s="437"/>
      <c r="NRS559" s="577"/>
      <c r="NRU559" s="437"/>
      <c r="NRW559" s="577"/>
      <c r="NRY559" s="437"/>
      <c r="NSA559" s="577"/>
      <c r="NSC559" s="437"/>
      <c r="NSE559" s="577"/>
      <c r="NSG559" s="437"/>
      <c r="NSI559" s="577"/>
      <c r="NSK559" s="437"/>
      <c r="NSM559" s="577"/>
      <c r="NSO559" s="437"/>
      <c r="NSQ559" s="577"/>
      <c r="NSS559" s="437"/>
      <c r="NSU559" s="577"/>
      <c r="NSW559" s="437"/>
      <c r="NSY559" s="577"/>
      <c r="NTA559" s="437"/>
      <c r="NTC559" s="577"/>
      <c r="NTE559" s="437"/>
      <c r="NTG559" s="577"/>
      <c r="NTI559" s="437"/>
      <c r="NTK559" s="577"/>
      <c r="NTM559" s="437"/>
      <c r="NTO559" s="577"/>
      <c r="NTQ559" s="437"/>
      <c r="NTS559" s="577"/>
      <c r="NTU559" s="437"/>
      <c r="NTW559" s="577"/>
      <c r="NTY559" s="437"/>
      <c r="NUA559" s="577"/>
      <c r="NUC559" s="437"/>
      <c r="NUE559" s="577"/>
      <c r="NUG559" s="437"/>
      <c r="NUI559" s="577"/>
      <c r="NUK559" s="437"/>
      <c r="NUM559" s="577"/>
      <c r="NUO559" s="437"/>
      <c r="NUQ559" s="577"/>
      <c r="NUS559" s="437"/>
      <c r="NUU559" s="577"/>
      <c r="NUW559" s="437"/>
      <c r="NUY559" s="577"/>
      <c r="NVA559" s="437"/>
      <c r="NVC559" s="577"/>
      <c r="NVE559" s="437"/>
      <c r="NVG559" s="577"/>
      <c r="NVI559" s="437"/>
      <c r="NVK559" s="577"/>
      <c r="NVM559" s="437"/>
      <c r="NVO559" s="577"/>
      <c r="NVQ559" s="437"/>
      <c r="NVS559" s="577"/>
      <c r="NVU559" s="437"/>
      <c r="NVW559" s="577"/>
      <c r="NVY559" s="437"/>
      <c r="NWA559" s="577"/>
      <c r="NWC559" s="437"/>
      <c r="NWE559" s="577"/>
      <c r="NWG559" s="437"/>
      <c r="NWI559" s="577"/>
      <c r="NWK559" s="437"/>
      <c r="NWM559" s="577"/>
      <c r="NWO559" s="437"/>
      <c r="NWQ559" s="577"/>
      <c r="NWS559" s="437"/>
      <c r="NWU559" s="577"/>
      <c r="NWW559" s="437"/>
      <c r="NWY559" s="577"/>
      <c r="NXA559" s="437"/>
      <c r="NXC559" s="577"/>
      <c r="NXE559" s="437"/>
      <c r="NXG559" s="577"/>
      <c r="NXI559" s="437"/>
      <c r="NXK559" s="577"/>
      <c r="NXM559" s="437"/>
      <c r="NXO559" s="577"/>
      <c r="NXQ559" s="437"/>
      <c r="NXS559" s="577"/>
      <c r="NXU559" s="437"/>
      <c r="NXW559" s="577"/>
      <c r="NXY559" s="437"/>
      <c r="NYA559" s="577"/>
      <c r="NYC559" s="437"/>
      <c r="NYE559" s="577"/>
      <c r="NYG559" s="437"/>
      <c r="NYI559" s="577"/>
      <c r="NYK559" s="437"/>
      <c r="NYM559" s="577"/>
      <c r="NYO559" s="437"/>
      <c r="NYQ559" s="577"/>
      <c r="NYS559" s="437"/>
      <c r="NYU559" s="577"/>
      <c r="NYW559" s="437"/>
      <c r="NYY559" s="577"/>
      <c r="NZA559" s="437"/>
      <c r="NZC559" s="577"/>
      <c r="NZE559" s="437"/>
      <c r="NZG559" s="577"/>
      <c r="NZI559" s="437"/>
      <c r="NZK559" s="577"/>
      <c r="NZM559" s="437"/>
      <c r="NZO559" s="577"/>
      <c r="NZQ559" s="437"/>
      <c r="NZS559" s="577"/>
      <c r="NZU559" s="437"/>
      <c r="NZW559" s="577"/>
      <c r="NZY559" s="437"/>
      <c r="OAA559" s="577"/>
      <c r="OAC559" s="437"/>
      <c r="OAE559" s="577"/>
      <c r="OAG559" s="437"/>
      <c r="OAI559" s="577"/>
      <c r="OAK559" s="437"/>
      <c r="OAM559" s="577"/>
      <c r="OAO559" s="437"/>
      <c r="OAQ559" s="577"/>
      <c r="OAS559" s="437"/>
      <c r="OAU559" s="577"/>
      <c r="OAW559" s="437"/>
      <c r="OAY559" s="577"/>
      <c r="OBA559" s="437"/>
      <c r="OBC559" s="577"/>
      <c r="OBE559" s="437"/>
      <c r="OBG559" s="577"/>
      <c r="OBI559" s="437"/>
      <c r="OBK559" s="577"/>
      <c r="OBM559" s="437"/>
      <c r="OBO559" s="577"/>
      <c r="OBQ559" s="437"/>
      <c r="OBS559" s="577"/>
      <c r="OBU559" s="437"/>
      <c r="OBW559" s="577"/>
      <c r="OBY559" s="437"/>
      <c r="OCA559" s="577"/>
      <c r="OCC559" s="437"/>
      <c r="OCE559" s="577"/>
      <c r="OCG559" s="437"/>
      <c r="OCI559" s="577"/>
      <c r="OCK559" s="437"/>
      <c r="OCM559" s="577"/>
      <c r="OCO559" s="437"/>
      <c r="OCQ559" s="577"/>
      <c r="OCS559" s="437"/>
      <c r="OCU559" s="577"/>
      <c r="OCW559" s="437"/>
      <c r="OCY559" s="577"/>
      <c r="ODA559" s="437"/>
      <c r="ODC559" s="577"/>
      <c r="ODE559" s="437"/>
      <c r="ODG559" s="577"/>
      <c r="ODI559" s="437"/>
      <c r="ODK559" s="577"/>
      <c r="ODM559" s="437"/>
      <c r="ODO559" s="577"/>
      <c r="ODQ559" s="437"/>
      <c r="ODS559" s="577"/>
      <c r="ODU559" s="437"/>
      <c r="ODW559" s="577"/>
      <c r="ODY559" s="437"/>
      <c r="OEA559" s="577"/>
      <c r="OEC559" s="437"/>
      <c r="OEE559" s="577"/>
      <c r="OEG559" s="437"/>
      <c r="OEI559" s="577"/>
      <c r="OEK559" s="437"/>
      <c r="OEM559" s="577"/>
      <c r="OEO559" s="437"/>
      <c r="OEQ559" s="577"/>
      <c r="OES559" s="437"/>
      <c r="OEU559" s="577"/>
      <c r="OEW559" s="437"/>
      <c r="OEY559" s="577"/>
      <c r="OFA559" s="437"/>
      <c r="OFC559" s="577"/>
      <c r="OFE559" s="437"/>
      <c r="OFG559" s="577"/>
      <c r="OFI559" s="437"/>
      <c r="OFK559" s="577"/>
      <c r="OFM559" s="437"/>
      <c r="OFO559" s="577"/>
      <c r="OFQ559" s="437"/>
      <c r="OFS559" s="577"/>
      <c r="OFU559" s="437"/>
      <c r="OFW559" s="577"/>
      <c r="OFY559" s="437"/>
      <c r="OGA559" s="577"/>
      <c r="OGC559" s="437"/>
      <c r="OGE559" s="577"/>
      <c r="OGG559" s="437"/>
      <c r="OGI559" s="577"/>
      <c r="OGK559" s="437"/>
      <c r="OGM559" s="577"/>
      <c r="OGO559" s="437"/>
      <c r="OGQ559" s="577"/>
      <c r="OGS559" s="437"/>
      <c r="OGU559" s="577"/>
      <c r="OGW559" s="437"/>
      <c r="OGY559" s="577"/>
      <c r="OHA559" s="437"/>
      <c r="OHC559" s="577"/>
      <c r="OHE559" s="437"/>
      <c r="OHG559" s="577"/>
      <c r="OHI559" s="437"/>
      <c r="OHK559" s="577"/>
      <c r="OHM559" s="437"/>
      <c r="OHO559" s="577"/>
      <c r="OHQ559" s="437"/>
      <c r="OHS559" s="577"/>
      <c r="OHU559" s="437"/>
      <c r="OHW559" s="577"/>
      <c r="OHY559" s="437"/>
      <c r="OIA559" s="577"/>
      <c r="OIC559" s="437"/>
      <c r="OIE559" s="577"/>
      <c r="OIG559" s="437"/>
      <c r="OII559" s="577"/>
      <c r="OIK559" s="437"/>
      <c r="OIM559" s="577"/>
      <c r="OIO559" s="437"/>
      <c r="OIQ559" s="577"/>
      <c r="OIS559" s="437"/>
      <c r="OIU559" s="577"/>
      <c r="OIW559" s="437"/>
      <c r="OIY559" s="577"/>
      <c r="OJA559" s="437"/>
      <c r="OJC559" s="577"/>
      <c r="OJE559" s="437"/>
      <c r="OJG559" s="577"/>
      <c r="OJI559" s="437"/>
      <c r="OJK559" s="577"/>
      <c r="OJM559" s="437"/>
      <c r="OJO559" s="577"/>
      <c r="OJQ559" s="437"/>
      <c r="OJS559" s="577"/>
      <c r="OJU559" s="437"/>
      <c r="OJW559" s="577"/>
      <c r="OJY559" s="437"/>
      <c r="OKA559" s="577"/>
      <c r="OKC559" s="437"/>
      <c r="OKE559" s="577"/>
      <c r="OKG559" s="437"/>
      <c r="OKI559" s="577"/>
      <c r="OKK559" s="437"/>
      <c r="OKM559" s="577"/>
      <c r="OKO559" s="437"/>
      <c r="OKQ559" s="577"/>
      <c r="OKS559" s="437"/>
      <c r="OKU559" s="577"/>
      <c r="OKW559" s="437"/>
      <c r="OKY559" s="577"/>
      <c r="OLA559" s="437"/>
      <c r="OLC559" s="577"/>
      <c r="OLE559" s="437"/>
      <c r="OLG559" s="577"/>
      <c r="OLI559" s="437"/>
      <c r="OLK559" s="577"/>
      <c r="OLM559" s="437"/>
      <c r="OLO559" s="577"/>
      <c r="OLQ559" s="437"/>
      <c r="OLS559" s="577"/>
      <c r="OLU559" s="437"/>
      <c r="OLW559" s="577"/>
      <c r="OLY559" s="437"/>
      <c r="OMA559" s="577"/>
      <c r="OMC559" s="437"/>
      <c r="OME559" s="577"/>
      <c r="OMG559" s="437"/>
      <c r="OMI559" s="577"/>
      <c r="OMK559" s="437"/>
      <c r="OMM559" s="577"/>
      <c r="OMO559" s="437"/>
      <c r="OMQ559" s="577"/>
      <c r="OMS559" s="437"/>
      <c r="OMU559" s="577"/>
      <c r="OMW559" s="437"/>
      <c r="OMY559" s="577"/>
      <c r="ONA559" s="437"/>
      <c r="ONC559" s="577"/>
      <c r="ONE559" s="437"/>
      <c r="ONG559" s="577"/>
      <c r="ONI559" s="437"/>
      <c r="ONK559" s="577"/>
      <c r="ONM559" s="437"/>
      <c r="ONO559" s="577"/>
      <c r="ONQ559" s="437"/>
      <c r="ONS559" s="577"/>
      <c r="ONU559" s="437"/>
      <c r="ONW559" s="577"/>
      <c r="ONY559" s="437"/>
      <c r="OOA559" s="577"/>
      <c r="OOC559" s="437"/>
      <c r="OOE559" s="577"/>
      <c r="OOG559" s="437"/>
      <c r="OOI559" s="577"/>
      <c r="OOK559" s="437"/>
      <c r="OOM559" s="577"/>
      <c r="OOO559" s="437"/>
      <c r="OOQ559" s="577"/>
      <c r="OOS559" s="437"/>
      <c r="OOU559" s="577"/>
      <c r="OOW559" s="437"/>
      <c r="OOY559" s="577"/>
      <c r="OPA559" s="437"/>
      <c r="OPC559" s="577"/>
      <c r="OPE559" s="437"/>
      <c r="OPG559" s="577"/>
      <c r="OPI559" s="437"/>
      <c r="OPK559" s="577"/>
      <c r="OPM559" s="437"/>
      <c r="OPO559" s="577"/>
      <c r="OPQ559" s="437"/>
      <c r="OPS559" s="577"/>
      <c r="OPU559" s="437"/>
      <c r="OPW559" s="577"/>
      <c r="OPY559" s="437"/>
      <c r="OQA559" s="577"/>
      <c r="OQC559" s="437"/>
      <c r="OQE559" s="577"/>
      <c r="OQG559" s="437"/>
      <c r="OQI559" s="577"/>
      <c r="OQK559" s="437"/>
      <c r="OQM559" s="577"/>
      <c r="OQO559" s="437"/>
      <c r="OQQ559" s="577"/>
      <c r="OQS559" s="437"/>
      <c r="OQU559" s="577"/>
      <c r="OQW559" s="437"/>
      <c r="OQY559" s="577"/>
      <c r="ORA559" s="437"/>
      <c r="ORC559" s="577"/>
      <c r="ORE559" s="437"/>
      <c r="ORG559" s="577"/>
      <c r="ORI559" s="437"/>
      <c r="ORK559" s="577"/>
      <c r="ORM559" s="437"/>
      <c r="ORO559" s="577"/>
      <c r="ORQ559" s="437"/>
      <c r="ORS559" s="577"/>
      <c r="ORU559" s="437"/>
      <c r="ORW559" s="577"/>
      <c r="ORY559" s="437"/>
      <c r="OSA559" s="577"/>
      <c r="OSC559" s="437"/>
      <c r="OSE559" s="577"/>
      <c r="OSG559" s="437"/>
      <c r="OSI559" s="577"/>
      <c r="OSK559" s="437"/>
      <c r="OSM559" s="577"/>
      <c r="OSO559" s="437"/>
      <c r="OSQ559" s="577"/>
      <c r="OSS559" s="437"/>
      <c r="OSU559" s="577"/>
      <c r="OSW559" s="437"/>
      <c r="OSY559" s="577"/>
      <c r="OTA559" s="437"/>
      <c r="OTC559" s="577"/>
      <c r="OTE559" s="437"/>
      <c r="OTG559" s="577"/>
      <c r="OTI559" s="437"/>
      <c r="OTK559" s="577"/>
      <c r="OTM559" s="437"/>
      <c r="OTO559" s="577"/>
      <c r="OTQ559" s="437"/>
      <c r="OTS559" s="577"/>
      <c r="OTU559" s="437"/>
      <c r="OTW559" s="577"/>
      <c r="OTY559" s="437"/>
      <c r="OUA559" s="577"/>
      <c r="OUC559" s="437"/>
      <c r="OUE559" s="577"/>
      <c r="OUG559" s="437"/>
      <c r="OUI559" s="577"/>
      <c r="OUK559" s="437"/>
      <c r="OUM559" s="577"/>
      <c r="OUO559" s="437"/>
      <c r="OUQ559" s="577"/>
      <c r="OUS559" s="437"/>
      <c r="OUU559" s="577"/>
      <c r="OUW559" s="437"/>
      <c r="OUY559" s="577"/>
      <c r="OVA559" s="437"/>
      <c r="OVC559" s="577"/>
      <c r="OVE559" s="437"/>
      <c r="OVG559" s="577"/>
      <c r="OVI559" s="437"/>
      <c r="OVK559" s="577"/>
      <c r="OVM559" s="437"/>
      <c r="OVO559" s="577"/>
      <c r="OVQ559" s="437"/>
      <c r="OVS559" s="577"/>
      <c r="OVU559" s="437"/>
      <c r="OVW559" s="577"/>
      <c r="OVY559" s="437"/>
      <c r="OWA559" s="577"/>
      <c r="OWC559" s="437"/>
      <c r="OWE559" s="577"/>
      <c r="OWG559" s="437"/>
      <c r="OWI559" s="577"/>
      <c r="OWK559" s="437"/>
      <c r="OWM559" s="577"/>
      <c r="OWO559" s="437"/>
      <c r="OWQ559" s="577"/>
      <c r="OWS559" s="437"/>
      <c r="OWU559" s="577"/>
      <c r="OWW559" s="437"/>
      <c r="OWY559" s="577"/>
      <c r="OXA559" s="437"/>
      <c r="OXC559" s="577"/>
      <c r="OXE559" s="437"/>
      <c r="OXG559" s="577"/>
      <c r="OXI559" s="437"/>
      <c r="OXK559" s="577"/>
      <c r="OXM559" s="437"/>
      <c r="OXO559" s="577"/>
      <c r="OXQ559" s="437"/>
      <c r="OXS559" s="577"/>
      <c r="OXU559" s="437"/>
      <c r="OXW559" s="577"/>
      <c r="OXY559" s="437"/>
      <c r="OYA559" s="577"/>
      <c r="OYC559" s="437"/>
      <c r="OYE559" s="577"/>
      <c r="OYG559" s="437"/>
      <c r="OYI559" s="577"/>
      <c r="OYK559" s="437"/>
      <c r="OYM559" s="577"/>
      <c r="OYO559" s="437"/>
      <c r="OYQ559" s="577"/>
      <c r="OYS559" s="437"/>
      <c r="OYU559" s="577"/>
      <c r="OYW559" s="437"/>
      <c r="OYY559" s="577"/>
      <c r="OZA559" s="437"/>
      <c r="OZC559" s="577"/>
      <c r="OZE559" s="437"/>
      <c r="OZG559" s="577"/>
      <c r="OZI559" s="437"/>
      <c r="OZK559" s="577"/>
      <c r="OZM559" s="437"/>
      <c r="OZO559" s="577"/>
      <c r="OZQ559" s="437"/>
      <c r="OZS559" s="577"/>
      <c r="OZU559" s="437"/>
      <c r="OZW559" s="577"/>
      <c r="OZY559" s="437"/>
      <c r="PAA559" s="577"/>
      <c r="PAC559" s="437"/>
      <c r="PAE559" s="577"/>
      <c r="PAG559" s="437"/>
      <c r="PAI559" s="577"/>
      <c r="PAK559" s="437"/>
      <c r="PAM559" s="577"/>
      <c r="PAO559" s="437"/>
      <c r="PAQ559" s="577"/>
      <c r="PAS559" s="437"/>
      <c r="PAU559" s="577"/>
      <c r="PAW559" s="437"/>
      <c r="PAY559" s="577"/>
      <c r="PBA559" s="437"/>
      <c r="PBC559" s="577"/>
      <c r="PBE559" s="437"/>
      <c r="PBG559" s="577"/>
      <c r="PBI559" s="437"/>
      <c r="PBK559" s="577"/>
      <c r="PBM559" s="437"/>
      <c r="PBO559" s="577"/>
      <c r="PBQ559" s="437"/>
      <c r="PBS559" s="577"/>
      <c r="PBU559" s="437"/>
      <c r="PBW559" s="577"/>
      <c r="PBY559" s="437"/>
      <c r="PCA559" s="577"/>
      <c r="PCC559" s="437"/>
      <c r="PCE559" s="577"/>
      <c r="PCG559" s="437"/>
      <c r="PCI559" s="577"/>
      <c r="PCK559" s="437"/>
      <c r="PCM559" s="577"/>
      <c r="PCO559" s="437"/>
      <c r="PCQ559" s="577"/>
      <c r="PCS559" s="437"/>
      <c r="PCU559" s="577"/>
      <c r="PCW559" s="437"/>
      <c r="PCY559" s="577"/>
      <c r="PDA559" s="437"/>
      <c r="PDC559" s="577"/>
      <c r="PDE559" s="437"/>
      <c r="PDG559" s="577"/>
      <c r="PDI559" s="437"/>
      <c r="PDK559" s="577"/>
      <c r="PDM559" s="437"/>
      <c r="PDO559" s="577"/>
      <c r="PDQ559" s="437"/>
      <c r="PDS559" s="577"/>
      <c r="PDU559" s="437"/>
      <c r="PDW559" s="577"/>
      <c r="PDY559" s="437"/>
      <c r="PEA559" s="577"/>
      <c r="PEC559" s="437"/>
      <c r="PEE559" s="577"/>
      <c r="PEG559" s="437"/>
      <c r="PEI559" s="577"/>
      <c r="PEK559" s="437"/>
      <c r="PEM559" s="577"/>
      <c r="PEO559" s="437"/>
      <c r="PEQ559" s="577"/>
      <c r="PES559" s="437"/>
      <c r="PEU559" s="577"/>
      <c r="PEW559" s="437"/>
      <c r="PEY559" s="577"/>
      <c r="PFA559" s="437"/>
      <c r="PFC559" s="577"/>
      <c r="PFE559" s="437"/>
      <c r="PFG559" s="577"/>
      <c r="PFI559" s="437"/>
      <c r="PFK559" s="577"/>
      <c r="PFM559" s="437"/>
      <c r="PFO559" s="577"/>
      <c r="PFQ559" s="437"/>
      <c r="PFS559" s="577"/>
      <c r="PFU559" s="437"/>
      <c r="PFW559" s="577"/>
      <c r="PFY559" s="437"/>
      <c r="PGA559" s="577"/>
      <c r="PGC559" s="437"/>
      <c r="PGE559" s="577"/>
      <c r="PGG559" s="437"/>
      <c r="PGI559" s="577"/>
      <c r="PGK559" s="437"/>
      <c r="PGM559" s="577"/>
      <c r="PGO559" s="437"/>
      <c r="PGQ559" s="577"/>
      <c r="PGS559" s="437"/>
      <c r="PGU559" s="577"/>
      <c r="PGW559" s="437"/>
      <c r="PGY559" s="577"/>
      <c r="PHA559" s="437"/>
      <c r="PHC559" s="577"/>
      <c r="PHE559" s="437"/>
      <c r="PHG559" s="577"/>
      <c r="PHI559" s="437"/>
      <c r="PHK559" s="577"/>
      <c r="PHM559" s="437"/>
      <c r="PHO559" s="577"/>
      <c r="PHQ559" s="437"/>
      <c r="PHS559" s="577"/>
      <c r="PHU559" s="437"/>
      <c r="PHW559" s="577"/>
      <c r="PHY559" s="437"/>
      <c r="PIA559" s="577"/>
      <c r="PIC559" s="437"/>
      <c r="PIE559" s="577"/>
      <c r="PIG559" s="437"/>
      <c r="PII559" s="577"/>
      <c r="PIK559" s="437"/>
      <c r="PIM559" s="577"/>
      <c r="PIO559" s="437"/>
      <c r="PIQ559" s="577"/>
      <c r="PIS559" s="437"/>
      <c r="PIU559" s="577"/>
      <c r="PIW559" s="437"/>
      <c r="PIY559" s="577"/>
      <c r="PJA559" s="437"/>
      <c r="PJC559" s="577"/>
      <c r="PJE559" s="437"/>
      <c r="PJG559" s="577"/>
      <c r="PJI559" s="437"/>
      <c r="PJK559" s="577"/>
      <c r="PJM559" s="437"/>
      <c r="PJO559" s="577"/>
      <c r="PJQ559" s="437"/>
      <c r="PJS559" s="577"/>
      <c r="PJU559" s="437"/>
      <c r="PJW559" s="577"/>
      <c r="PJY559" s="437"/>
      <c r="PKA559" s="577"/>
      <c r="PKC559" s="437"/>
      <c r="PKE559" s="577"/>
      <c r="PKG559" s="437"/>
      <c r="PKI559" s="577"/>
      <c r="PKK559" s="437"/>
      <c r="PKM559" s="577"/>
      <c r="PKO559" s="437"/>
      <c r="PKQ559" s="577"/>
      <c r="PKS559" s="437"/>
      <c r="PKU559" s="577"/>
      <c r="PKW559" s="437"/>
      <c r="PKY559" s="577"/>
      <c r="PLA559" s="437"/>
      <c r="PLC559" s="577"/>
      <c r="PLE559" s="437"/>
      <c r="PLG559" s="577"/>
      <c r="PLI559" s="437"/>
      <c r="PLK559" s="577"/>
      <c r="PLM559" s="437"/>
      <c r="PLO559" s="577"/>
      <c r="PLQ559" s="437"/>
      <c r="PLS559" s="577"/>
      <c r="PLU559" s="437"/>
      <c r="PLW559" s="577"/>
      <c r="PLY559" s="437"/>
      <c r="PMA559" s="577"/>
      <c r="PMC559" s="437"/>
      <c r="PME559" s="577"/>
      <c r="PMG559" s="437"/>
      <c r="PMI559" s="577"/>
      <c r="PMK559" s="437"/>
      <c r="PMM559" s="577"/>
      <c r="PMO559" s="437"/>
      <c r="PMQ559" s="577"/>
      <c r="PMS559" s="437"/>
      <c r="PMU559" s="577"/>
      <c r="PMW559" s="437"/>
      <c r="PMY559" s="577"/>
      <c r="PNA559" s="437"/>
      <c r="PNC559" s="577"/>
      <c r="PNE559" s="437"/>
      <c r="PNG559" s="577"/>
      <c r="PNI559" s="437"/>
      <c r="PNK559" s="577"/>
      <c r="PNM559" s="437"/>
      <c r="PNO559" s="577"/>
      <c r="PNQ559" s="437"/>
      <c r="PNS559" s="577"/>
      <c r="PNU559" s="437"/>
      <c r="PNW559" s="577"/>
      <c r="PNY559" s="437"/>
      <c r="POA559" s="577"/>
      <c r="POC559" s="437"/>
      <c r="POE559" s="577"/>
      <c r="POG559" s="437"/>
      <c r="POI559" s="577"/>
      <c r="POK559" s="437"/>
      <c r="POM559" s="577"/>
      <c r="POO559" s="437"/>
      <c r="POQ559" s="577"/>
      <c r="POS559" s="437"/>
      <c r="POU559" s="577"/>
      <c r="POW559" s="437"/>
      <c r="POY559" s="577"/>
      <c r="PPA559" s="437"/>
      <c r="PPC559" s="577"/>
      <c r="PPE559" s="437"/>
      <c r="PPG559" s="577"/>
      <c r="PPI559" s="437"/>
      <c r="PPK559" s="577"/>
      <c r="PPM559" s="437"/>
      <c r="PPO559" s="577"/>
      <c r="PPQ559" s="437"/>
      <c r="PPS559" s="577"/>
      <c r="PPU559" s="437"/>
      <c r="PPW559" s="577"/>
      <c r="PPY559" s="437"/>
      <c r="PQA559" s="577"/>
      <c r="PQC559" s="437"/>
      <c r="PQE559" s="577"/>
      <c r="PQG559" s="437"/>
      <c r="PQI559" s="577"/>
      <c r="PQK559" s="437"/>
      <c r="PQM559" s="577"/>
      <c r="PQO559" s="437"/>
      <c r="PQQ559" s="577"/>
      <c r="PQS559" s="437"/>
      <c r="PQU559" s="577"/>
      <c r="PQW559" s="437"/>
      <c r="PQY559" s="577"/>
      <c r="PRA559" s="437"/>
      <c r="PRC559" s="577"/>
      <c r="PRE559" s="437"/>
      <c r="PRG559" s="577"/>
      <c r="PRI559" s="437"/>
      <c r="PRK559" s="577"/>
      <c r="PRM559" s="437"/>
      <c r="PRO559" s="577"/>
      <c r="PRQ559" s="437"/>
      <c r="PRS559" s="577"/>
      <c r="PRU559" s="437"/>
      <c r="PRW559" s="577"/>
      <c r="PRY559" s="437"/>
      <c r="PSA559" s="577"/>
      <c r="PSC559" s="437"/>
      <c r="PSE559" s="577"/>
      <c r="PSG559" s="437"/>
      <c r="PSI559" s="577"/>
      <c r="PSK559" s="437"/>
      <c r="PSM559" s="577"/>
      <c r="PSO559" s="437"/>
      <c r="PSQ559" s="577"/>
      <c r="PSS559" s="437"/>
      <c r="PSU559" s="577"/>
      <c r="PSW559" s="437"/>
      <c r="PSY559" s="577"/>
      <c r="PTA559" s="437"/>
      <c r="PTC559" s="577"/>
      <c r="PTE559" s="437"/>
      <c r="PTG559" s="577"/>
      <c r="PTI559" s="437"/>
      <c r="PTK559" s="577"/>
      <c r="PTM559" s="437"/>
      <c r="PTO559" s="577"/>
      <c r="PTQ559" s="437"/>
      <c r="PTS559" s="577"/>
      <c r="PTU559" s="437"/>
      <c r="PTW559" s="577"/>
      <c r="PTY559" s="437"/>
      <c r="PUA559" s="577"/>
      <c r="PUC559" s="437"/>
      <c r="PUE559" s="577"/>
      <c r="PUG559" s="437"/>
      <c r="PUI559" s="577"/>
      <c r="PUK559" s="437"/>
      <c r="PUM559" s="577"/>
      <c r="PUO559" s="437"/>
      <c r="PUQ559" s="577"/>
      <c r="PUS559" s="437"/>
      <c r="PUU559" s="577"/>
      <c r="PUW559" s="437"/>
      <c r="PUY559" s="577"/>
      <c r="PVA559" s="437"/>
      <c r="PVC559" s="577"/>
      <c r="PVE559" s="437"/>
      <c r="PVG559" s="577"/>
      <c r="PVI559" s="437"/>
      <c r="PVK559" s="577"/>
      <c r="PVM559" s="437"/>
      <c r="PVO559" s="577"/>
      <c r="PVQ559" s="437"/>
      <c r="PVS559" s="577"/>
      <c r="PVU559" s="437"/>
      <c r="PVW559" s="577"/>
      <c r="PVY559" s="437"/>
      <c r="PWA559" s="577"/>
      <c r="PWC559" s="437"/>
      <c r="PWE559" s="577"/>
      <c r="PWG559" s="437"/>
      <c r="PWI559" s="577"/>
      <c r="PWK559" s="437"/>
      <c r="PWM559" s="577"/>
      <c r="PWO559" s="437"/>
      <c r="PWQ559" s="577"/>
      <c r="PWS559" s="437"/>
      <c r="PWU559" s="577"/>
      <c r="PWW559" s="437"/>
      <c r="PWY559" s="577"/>
      <c r="PXA559" s="437"/>
      <c r="PXC559" s="577"/>
      <c r="PXE559" s="437"/>
      <c r="PXG559" s="577"/>
      <c r="PXI559" s="437"/>
      <c r="PXK559" s="577"/>
      <c r="PXM559" s="437"/>
      <c r="PXO559" s="577"/>
      <c r="PXQ559" s="437"/>
      <c r="PXS559" s="577"/>
      <c r="PXU559" s="437"/>
      <c r="PXW559" s="577"/>
      <c r="PXY559" s="437"/>
      <c r="PYA559" s="577"/>
      <c r="PYC559" s="437"/>
      <c r="PYE559" s="577"/>
      <c r="PYG559" s="437"/>
      <c r="PYI559" s="577"/>
      <c r="PYK559" s="437"/>
      <c r="PYM559" s="577"/>
      <c r="PYO559" s="437"/>
      <c r="PYQ559" s="577"/>
      <c r="PYS559" s="437"/>
      <c r="PYU559" s="577"/>
      <c r="PYW559" s="437"/>
      <c r="PYY559" s="577"/>
      <c r="PZA559" s="437"/>
      <c r="PZC559" s="577"/>
      <c r="PZE559" s="437"/>
      <c r="PZG559" s="577"/>
      <c r="PZI559" s="437"/>
      <c r="PZK559" s="577"/>
      <c r="PZM559" s="437"/>
      <c r="PZO559" s="577"/>
      <c r="PZQ559" s="437"/>
      <c r="PZS559" s="577"/>
      <c r="PZU559" s="437"/>
      <c r="PZW559" s="577"/>
      <c r="PZY559" s="437"/>
      <c r="QAA559" s="577"/>
      <c r="QAC559" s="437"/>
      <c r="QAE559" s="577"/>
      <c r="QAG559" s="437"/>
      <c r="QAI559" s="577"/>
      <c r="QAK559" s="437"/>
      <c r="QAM559" s="577"/>
      <c r="QAO559" s="437"/>
      <c r="QAQ559" s="577"/>
      <c r="QAS559" s="437"/>
      <c r="QAU559" s="577"/>
      <c r="QAW559" s="437"/>
      <c r="QAY559" s="577"/>
      <c r="QBA559" s="437"/>
      <c r="QBC559" s="577"/>
      <c r="QBE559" s="437"/>
      <c r="QBG559" s="577"/>
      <c r="QBI559" s="437"/>
      <c r="QBK559" s="577"/>
      <c r="QBM559" s="437"/>
      <c r="QBO559" s="577"/>
      <c r="QBQ559" s="437"/>
      <c r="QBS559" s="577"/>
      <c r="QBU559" s="437"/>
      <c r="QBW559" s="577"/>
      <c r="QBY559" s="437"/>
      <c r="QCA559" s="577"/>
      <c r="QCC559" s="437"/>
      <c r="QCE559" s="577"/>
      <c r="QCG559" s="437"/>
      <c r="QCI559" s="577"/>
      <c r="QCK559" s="437"/>
      <c r="QCM559" s="577"/>
      <c r="QCO559" s="437"/>
      <c r="QCQ559" s="577"/>
      <c r="QCS559" s="437"/>
      <c r="QCU559" s="577"/>
      <c r="QCW559" s="437"/>
      <c r="QCY559" s="577"/>
      <c r="QDA559" s="437"/>
      <c r="QDC559" s="577"/>
      <c r="QDE559" s="437"/>
      <c r="QDG559" s="577"/>
      <c r="QDI559" s="437"/>
      <c r="QDK559" s="577"/>
      <c r="QDM559" s="437"/>
      <c r="QDO559" s="577"/>
      <c r="QDQ559" s="437"/>
      <c r="QDS559" s="577"/>
      <c r="QDU559" s="437"/>
      <c r="QDW559" s="577"/>
      <c r="QDY559" s="437"/>
      <c r="QEA559" s="577"/>
      <c r="QEC559" s="437"/>
      <c r="QEE559" s="577"/>
      <c r="QEG559" s="437"/>
      <c r="QEI559" s="577"/>
      <c r="QEK559" s="437"/>
      <c r="QEM559" s="577"/>
      <c r="QEO559" s="437"/>
      <c r="QEQ559" s="577"/>
      <c r="QES559" s="437"/>
      <c r="QEU559" s="577"/>
      <c r="QEW559" s="437"/>
      <c r="QEY559" s="577"/>
      <c r="QFA559" s="437"/>
      <c r="QFC559" s="577"/>
      <c r="QFE559" s="437"/>
      <c r="QFG559" s="577"/>
      <c r="QFI559" s="437"/>
      <c r="QFK559" s="577"/>
      <c r="QFM559" s="437"/>
      <c r="QFO559" s="577"/>
      <c r="QFQ559" s="437"/>
      <c r="QFS559" s="577"/>
      <c r="QFU559" s="437"/>
      <c r="QFW559" s="577"/>
      <c r="QFY559" s="437"/>
      <c r="QGA559" s="577"/>
      <c r="QGC559" s="437"/>
      <c r="QGE559" s="577"/>
      <c r="QGG559" s="437"/>
      <c r="QGI559" s="577"/>
      <c r="QGK559" s="437"/>
      <c r="QGM559" s="577"/>
      <c r="QGO559" s="437"/>
      <c r="QGQ559" s="577"/>
      <c r="QGS559" s="437"/>
      <c r="QGU559" s="577"/>
      <c r="QGW559" s="437"/>
      <c r="QGY559" s="577"/>
      <c r="QHA559" s="437"/>
      <c r="QHC559" s="577"/>
      <c r="QHE559" s="437"/>
      <c r="QHG559" s="577"/>
      <c r="QHI559" s="437"/>
      <c r="QHK559" s="577"/>
      <c r="QHM559" s="437"/>
      <c r="QHO559" s="577"/>
      <c r="QHQ559" s="437"/>
      <c r="QHS559" s="577"/>
      <c r="QHU559" s="437"/>
      <c r="QHW559" s="577"/>
      <c r="QHY559" s="437"/>
      <c r="QIA559" s="577"/>
      <c r="QIC559" s="437"/>
      <c r="QIE559" s="577"/>
      <c r="QIG559" s="437"/>
      <c r="QII559" s="577"/>
      <c r="QIK559" s="437"/>
      <c r="QIM559" s="577"/>
      <c r="QIO559" s="437"/>
      <c r="QIQ559" s="577"/>
      <c r="QIS559" s="437"/>
      <c r="QIU559" s="577"/>
      <c r="QIW559" s="437"/>
      <c r="QIY559" s="577"/>
      <c r="QJA559" s="437"/>
      <c r="QJC559" s="577"/>
      <c r="QJE559" s="437"/>
      <c r="QJG559" s="577"/>
      <c r="QJI559" s="437"/>
      <c r="QJK559" s="577"/>
      <c r="QJM559" s="437"/>
      <c r="QJO559" s="577"/>
      <c r="QJQ559" s="437"/>
      <c r="QJS559" s="577"/>
      <c r="QJU559" s="437"/>
      <c r="QJW559" s="577"/>
      <c r="QJY559" s="437"/>
      <c r="QKA559" s="577"/>
      <c r="QKC559" s="437"/>
      <c r="QKE559" s="577"/>
      <c r="QKG559" s="437"/>
      <c r="QKI559" s="577"/>
      <c r="QKK559" s="437"/>
      <c r="QKM559" s="577"/>
      <c r="QKO559" s="437"/>
      <c r="QKQ559" s="577"/>
      <c r="QKS559" s="437"/>
      <c r="QKU559" s="577"/>
      <c r="QKW559" s="437"/>
      <c r="QKY559" s="577"/>
      <c r="QLA559" s="437"/>
      <c r="QLC559" s="577"/>
      <c r="QLE559" s="437"/>
      <c r="QLG559" s="577"/>
      <c r="QLI559" s="437"/>
      <c r="QLK559" s="577"/>
      <c r="QLM559" s="437"/>
      <c r="QLO559" s="577"/>
      <c r="QLQ559" s="437"/>
      <c r="QLS559" s="577"/>
      <c r="QLU559" s="437"/>
      <c r="QLW559" s="577"/>
      <c r="QLY559" s="437"/>
      <c r="QMA559" s="577"/>
      <c r="QMC559" s="437"/>
      <c r="QME559" s="577"/>
      <c r="QMG559" s="437"/>
      <c r="QMI559" s="577"/>
      <c r="QMK559" s="437"/>
      <c r="QMM559" s="577"/>
      <c r="QMO559" s="437"/>
      <c r="QMQ559" s="577"/>
      <c r="QMS559" s="437"/>
      <c r="QMU559" s="577"/>
      <c r="QMW559" s="437"/>
      <c r="QMY559" s="577"/>
      <c r="QNA559" s="437"/>
      <c r="QNC559" s="577"/>
      <c r="QNE559" s="437"/>
      <c r="QNG559" s="577"/>
      <c r="QNI559" s="437"/>
      <c r="QNK559" s="577"/>
      <c r="QNM559" s="437"/>
      <c r="QNO559" s="577"/>
      <c r="QNQ559" s="437"/>
      <c r="QNS559" s="577"/>
      <c r="QNU559" s="437"/>
      <c r="QNW559" s="577"/>
      <c r="QNY559" s="437"/>
      <c r="QOA559" s="577"/>
      <c r="QOC559" s="437"/>
      <c r="QOE559" s="577"/>
      <c r="QOG559" s="437"/>
      <c r="QOI559" s="577"/>
      <c r="QOK559" s="437"/>
      <c r="QOM559" s="577"/>
      <c r="QOO559" s="437"/>
      <c r="QOQ559" s="577"/>
      <c r="QOS559" s="437"/>
      <c r="QOU559" s="577"/>
      <c r="QOW559" s="437"/>
      <c r="QOY559" s="577"/>
      <c r="QPA559" s="437"/>
      <c r="QPC559" s="577"/>
      <c r="QPE559" s="437"/>
      <c r="QPG559" s="577"/>
      <c r="QPI559" s="437"/>
      <c r="QPK559" s="577"/>
      <c r="QPM559" s="437"/>
      <c r="QPO559" s="577"/>
      <c r="QPQ559" s="437"/>
      <c r="QPS559" s="577"/>
      <c r="QPU559" s="437"/>
      <c r="QPW559" s="577"/>
      <c r="QPY559" s="437"/>
      <c r="QQA559" s="577"/>
      <c r="QQC559" s="437"/>
      <c r="QQE559" s="577"/>
      <c r="QQG559" s="437"/>
      <c r="QQI559" s="577"/>
      <c r="QQK559" s="437"/>
      <c r="QQM559" s="577"/>
      <c r="QQO559" s="437"/>
      <c r="QQQ559" s="577"/>
      <c r="QQS559" s="437"/>
      <c r="QQU559" s="577"/>
      <c r="QQW559" s="437"/>
      <c r="QQY559" s="577"/>
      <c r="QRA559" s="437"/>
      <c r="QRC559" s="577"/>
      <c r="QRE559" s="437"/>
      <c r="QRG559" s="577"/>
      <c r="QRI559" s="437"/>
      <c r="QRK559" s="577"/>
      <c r="QRM559" s="437"/>
      <c r="QRO559" s="577"/>
      <c r="QRQ559" s="437"/>
      <c r="QRS559" s="577"/>
      <c r="QRU559" s="437"/>
      <c r="QRW559" s="577"/>
      <c r="QRY559" s="437"/>
      <c r="QSA559" s="577"/>
      <c r="QSC559" s="437"/>
      <c r="QSE559" s="577"/>
      <c r="QSG559" s="437"/>
      <c r="QSI559" s="577"/>
      <c r="QSK559" s="437"/>
      <c r="QSM559" s="577"/>
      <c r="QSO559" s="437"/>
      <c r="QSQ559" s="577"/>
      <c r="QSS559" s="437"/>
      <c r="QSU559" s="577"/>
      <c r="QSW559" s="437"/>
      <c r="QSY559" s="577"/>
      <c r="QTA559" s="437"/>
      <c r="QTC559" s="577"/>
      <c r="QTE559" s="437"/>
      <c r="QTG559" s="577"/>
      <c r="QTI559" s="437"/>
      <c r="QTK559" s="577"/>
      <c r="QTM559" s="437"/>
      <c r="QTO559" s="577"/>
      <c r="QTQ559" s="437"/>
      <c r="QTS559" s="577"/>
      <c r="QTU559" s="437"/>
      <c r="QTW559" s="577"/>
      <c r="QTY559" s="437"/>
      <c r="QUA559" s="577"/>
      <c r="QUC559" s="437"/>
      <c r="QUE559" s="577"/>
      <c r="QUG559" s="437"/>
      <c r="QUI559" s="577"/>
      <c r="QUK559" s="437"/>
      <c r="QUM559" s="577"/>
      <c r="QUO559" s="437"/>
      <c r="QUQ559" s="577"/>
      <c r="QUS559" s="437"/>
      <c r="QUU559" s="577"/>
      <c r="QUW559" s="437"/>
      <c r="QUY559" s="577"/>
      <c r="QVA559" s="437"/>
      <c r="QVC559" s="577"/>
      <c r="QVE559" s="437"/>
      <c r="QVG559" s="577"/>
      <c r="QVI559" s="437"/>
      <c r="QVK559" s="577"/>
      <c r="QVM559" s="437"/>
      <c r="QVO559" s="577"/>
      <c r="QVQ559" s="437"/>
      <c r="QVS559" s="577"/>
      <c r="QVU559" s="437"/>
      <c r="QVW559" s="577"/>
      <c r="QVY559" s="437"/>
      <c r="QWA559" s="577"/>
      <c r="QWC559" s="437"/>
      <c r="QWE559" s="577"/>
      <c r="QWG559" s="437"/>
      <c r="QWI559" s="577"/>
      <c r="QWK559" s="437"/>
      <c r="QWM559" s="577"/>
      <c r="QWO559" s="437"/>
      <c r="QWQ559" s="577"/>
      <c r="QWS559" s="437"/>
      <c r="QWU559" s="577"/>
      <c r="QWW559" s="437"/>
      <c r="QWY559" s="577"/>
      <c r="QXA559" s="437"/>
      <c r="QXC559" s="577"/>
      <c r="QXE559" s="437"/>
      <c r="QXG559" s="577"/>
      <c r="QXI559" s="437"/>
      <c r="QXK559" s="577"/>
      <c r="QXM559" s="437"/>
      <c r="QXO559" s="577"/>
      <c r="QXQ559" s="437"/>
      <c r="QXS559" s="577"/>
      <c r="QXU559" s="437"/>
      <c r="QXW559" s="577"/>
      <c r="QXY559" s="437"/>
      <c r="QYA559" s="577"/>
      <c r="QYC559" s="437"/>
      <c r="QYE559" s="577"/>
      <c r="QYG559" s="437"/>
      <c r="QYI559" s="577"/>
      <c r="QYK559" s="437"/>
      <c r="QYM559" s="577"/>
      <c r="QYO559" s="437"/>
      <c r="QYQ559" s="577"/>
      <c r="QYS559" s="437"/>
      <c r="QYU559" s="577"/>
      <c r="QYW559" s="437"/>
      <c r="QYY559" s="577"/>
      <c r="QZA559" s="437"/>
      <c r="QZC559" s="577"/>
      <c r="QZE559" s="437"/>
      <c r="QZG559" s="577"/>
      <c r="QZI559" s="437"/>
      <c r="QZK559" s="577"/>
      <c r="QZM559" s="437"/>
      <c r="QZO559" s="577"/>
      <c r="QZQ559" s="437"/>
      <c r="QZS559" s="577"/>
      <c r="QZU559" s="437"/>
      <c r="QZW559" s="577"/>
      <c r="QZY559" s="437"/>
      <c r="RAA559" s="577"/>
      <c r="RAC559" s="437"/>
      <c r="RAE559" s="577"/>
      <c r="RAG559" s="437"/>
      <c r="RAI559" s="577"/>
      <c r="RAK559" s="437"/>
      <c r="RAM559" s="577"/>
      <c r="RAO559" s="437"/>
      <c r="RAQ559" s="577"/>
      <c r="RAS559" s="437"/>
      <c r="RAU559" s="577"/>
      <c r="RAW559" s="437"/>
      <c r="RAY559" s="577"/>
      <c r="RBA559" s="437"/>
      <c r="RBC559" s="577"/>
      <c r="RBE559" s="437"/>
      <c r="RBG559" s="577"/>
      <c r="RBI559" s="437"/>
      <c r="RBK559" s="577"/>
      <c r="RBM559" s="437"/>
      <c r="RBO559" s="577"/>
      <c r="RBQ559" s="437"/>
      <c r="RBS559" s="577"/>
      <c r="RBU559" s="437"/>
      <c r="RBW559" s="577"/>
      <c r="RBY559" s="437"/>
      <c r="RCA559" s="577"/>
      <c r="RCC559" s="437"/>
      <c r="RCE559" s="577"/>
      <c r="RCG559" s="437"/>
      <c r="RCI559" s="577"/>
      <c r="RCK559" s="437"/>
      <c r="RCM559" s="577"/>
      <c r="RCO559" s="437"/>
      <c r="RCQ559" s="577"/>
      <c r="RCS559" s="437"/>
      <c r="RCU559" s="577"/>
      <c r="RCW559" s="437"/>
      <c r="RCY559" s="577"/>
      <c r="RDA559" s="437"/>
      <c r="RDC559" s="577"/>
      <c r="RDE559" s="437"/>
      <c r="RDG559" s="577"/>
      <c r="RDI559" s="437"/>
      <c r="RDK559" s="577"/>
      <c r="RDM559" s="437"/>
      <c r="RDO559" s="577"/>
      <c r="RDQ559" s="437"/>
      <c r="RDS559" s="577"/>
      <c r="RDU559" s="437"/>
      <c r="RDW559" s="577"/>
      <c r="RDY559" s="437"/>
      <c r="REA559" s="577"/>
      <c r="REC559" s="437"/>
      <c r="REE559" s="577"/>
      <c r="REG559" s="437"/>
      <c r="REI559" s="577"/>
      <c r="REK559" s="437"/>
      <c r="REM559" s="577"/>
      <c r="REO559" s="437"/>
      <c r="REQ559" s="577"/>
      <c r="RES559" s="437"/>
      <c r="REU559" s="577"/>
      <c r="REW559" s="437"/>
      <c r="REY559" s="577"/>
      <c r="RFA559" s="437"/>
      <c r="RFC559" s="577"/>
      <c r="RFE559" s="437"/>
      <c r="RFG559" s="577"/>
      <c r="RFI559" s="437"/>
      <c r="RFK559" s="577"/>
      <c r="RFM559" s="437"/>
      <c r="RFO559" s="577"/>
      <c r="RFQ559" s="437"/>
      <c r="RFS559" s="577"/>
      <c r="RFU559" s="437"/>
      <c r="RFW559" s="577"/>
      <c r="RFY559" s="437"/>
      <c r="RGA559" s="577"/>
      <c r="RGC559" s="437"/>
      <c r="RGE559" s="577"/>
      <c r="RGG559" s="437"/>
      <c r="RGI559" s="577"/>
      <c r="RGK559" s="437"/>
      <c r="RGM559" s="577"/>
      <c r="RGO559" s="437"/>
      <c r="RGQ559" s="577"/>
      <c r="RGS559" s="437"/>
      <c r="RGU559" s="577"/>
      <c r="RGW559" s="437"/>
      <c r="RGY559" s="577"/>
      <c r="RHA559" s="437"/>
      <c r="RHC559" s="577"/>
      <c r="RHE559" s="437"/>
      <c r="RHG559" s="577"/>
      <c r="RHI559" s="437"/>
      <c r="RHK559" s="577"/>
      <c r="RHM559" s="437"/>
      <c r="RHO559" s="577"/>
      <c r="RHQ559" s="437"/>
      <c r="RHS559" s="577"/>
      <c r="RHU559" s="437"/>
      <c r="RHW559" s="577"/>
      <c r="RHY559" s="437"/>
      <c r="RIA559" s="577"/>
      <c r="RIC559" s="437"/>
      <c r="RIE559" s="577"/>
      <c r="RIG559" s="437"/>
      <c r="RII559" s="577"/>
      <c r="RIK559" s="437"/>
      <c r="RIM559" s="577"/>
      <c r="RIO559" s="437"/>
      <c r="RIQ559" s="577"/>
      <c r="RIS559" s="437"/>
      <c r="RIU559" s="577"/>
      <c r="RIW559" s="437"/>
      <c r="RIY559" s="577"/>
      <c r="RJA559" s="437"/>
      <c r="RJC559" s="577"/>
      <c r="RJE559" s="437"/>
      <c r="RJG559" s="577"/>
      <c r="RJI559" s="437"/>
      <c r="RJK559" s="577"/>
      <c r="RJM559" s="437"/>
      <c r="RJO559" s="577"/>
      <c r="RJQ559" s="437"/>
      <c r="RJS559" s="577"/>
      <c r="RJU559" s="437"/>
      <c r="RJW559" s="577"/>
      <c r="RJY559" s="437"/>
      <c r="RKA559" s="577"/>
      <c r="RKC559" s="437"/>
      <c r="RKE559" s="577"/>
      <c r="RKG559" s="437"/>
      <c r="RKI559" s="577"/>
      <c r="RKK559" s="437"/>
      <c r="RKM559" s="577"/>
      <c r="RKO559" s="437"/>
      <c r="RKQ559" s="577"/>
      <c r="RKS559" s="437"/>
      <c r="RKU559" s="577"/>
      <c r="RKW559" s="437"/>
      <c r="RKY559" s="577"/>
      <c r="RLA559" s="437"/>
      <c r="RLC559" s="577"/>
      <c r="RLE559" s="437"/>
      <c r="RLG559" s="577"/>
      <c r="RLI559" s="437"/>
      <c r="RLK559" s="577"/>
      <c r="RLM559" s="437"/>
      <c r="RLO559" s="577"/>
      <c r="RLQ559" s="437"/>
      <c r="RLS559" s="577"/>
      <c r="RLU559" s="437"/>
      <c r="RLW559" s="577"/>
      <c r="RLY559" s="437"/>
      <c r="RMA559" s="577"/>
      <c r="RMC559" s="437"/>
      <c r="RME559" s="577"/>
      <c r="RMG559" s="437"/>
      <c r="RMI559" s="577"/>
      <c r="RMK559" s="437"/>
      <c r="RMM559" s="577"/>
      <c r="RMO559" s="437"/>
      <c r="RMQ559" s="577"/>
      <c r="RMS559" s="437"/>
      <c r="RMU559" s="577"/>
      <c r="RMW559" s="437"/>
      <c r="RMY559" s="577"/>
      <c r="RNA559" s="437"/>
      <c r="RNC559" s="577"/>
      <c r="RNE559" s="437"/>
      <c r="RNG559" s="577"/>
      <c r="RNI559" s="437"/>
      <c r="RNK559" s="577"/>
      <c r="RNM559" s="437"/>
      <c r="RNO559" s="577"/>
      <c r="RNQ559" s="437"/>
      <c r="RNS559" s="577"/>
      <c r="RNU559" s="437"/>
      <c r="RNW559" s="577"/>
      <c r="RNY559" s="437"/>
      <c r="ROA559" s="577"/>
      <c r="ROC559" s="437"/>
      <c r="ROE559" s="577"/>
      <c r="ROG559" s="437"/>
      <c r="ROI559" s="577"/>
      <c r="ROK559" s="437"/>
      <c r="ROM559" s="577"/>
      <c r="ROO559" s="437"/>
      <c r="ROQ559" s="577"/>
      <c r="ROS559" s="437"/>
      <c r="ROU559" s="577"/>
      <c r="ROW559" s="437"/>
      <c r="ROY559" s="577"/>
      <c r="RPA559" s="437"/>
      <c r="RPC559" s="577"/>
      <c r="RPE559" s="437"/>
      <c r="RPG559" s="577"/>
      <c r="RPI559" s="437"/>
      <c r="RPK559" s="577"/>
      <c r="RPM559" s="437"/>
      <c r="RPO559" s="577"/>
      <c r="RPQ559" s="437"/>
      <c r="RPS559" s="577"/>
      <c r="RPU559" s="437"/>
      <c r="RPW559" s="577"/>
      <c r="RPY559" s="437"/>
      <c r="RQA559" s="577"/>
      <c r="RQC559" s="437"/>
      <c r="RQE559" s="577"/>
      <c r="RQG559" s="437"/>
      <c r="RQI559" s="577"/>
      <c r="RQK559" s="437"/>
      <c r="RQM559" s="577"/>
      <c r="RQO559" s="437"/>
      <c r="RQQ559" s="577"/>
      <c r="RQS559" s="437"/>
      <c r="RQU559" s="577"/>
      <c r="RQW559" s="437"/>
      <c r="RQY559" s="577"/>
      <c r="RRA559" s="437"/>
      <c r="RRC559" s="577"/>
      <c r="RRE559" s="437"/>
      <c r="RRG559" s="577"/>
      <c r="RRI559" s="437"/>
      <c r="RRK559" s="577"/>
      <c r="RRM559" s="437"/>
      <c r="RRO559" s="577"/>
      <c r="RRQ559" s="437"/>
      <c r="RRS559" s="577"/>
      <c r="RRU559" s="437"/>
      <c r="RRW559" s="577"/>
      <c r="RRY559" s="437"/>
      <c r="RSA559" s="577"/>
      <c r="RSC559" s="437"/>
      <c r="RSE559" s="577"/>
      <c r="RSG559" s="437"/>
      <c r="RSI559" s="577"/>
      <c r="RSK559" s="437"/>
      <c r="RSM559" s="577"/>
      <c r="RSO559" s="437"/>
      <c r="RSQ559" s="577"/>
      <c r="RSS559" s="437"/>
      <c r="RSU559" s="577"/>
      <c r="RSW559" s="437"/>
      <c r="RSY559" s="577"/>
      <c r="RTA559" s="437"/>
      <c r="RTC559" s="577"/>
      <c r="RTE559" s="437"/>
      <c r="RTG559" s="577"/>
      <c r="RTI559" s="437"/>
      <c r="RTK559" s="577"/>
      <c r="RTM559" s="437"/>
      <c r="RTO559" s="577"/>
      <c r="RTQ559" s="437"/>
      <c r="RTS559" s="577"/>
      <c r="RTU559" s="437"/>
      <c r="RTW559" s="577"/>
      <c r="RTY559" s="437"/>
      <c r="RUA559" s="577"/>
      <c r="RUC559" s="437"/>
      <c r="RUE559" s="577"/>
      <c r="RUG559" s="437"/>
      <c r="RUI559" s="577"/>
      <c r="RUK559" s="437"/>
      <c r="RUM559" s="577"/>
      <c r="RUO559" s="437"/>
      <c r="RUQ559" s="577"/>
      <c r="RUS559" s="437"/>
      <c r="RUU559" s="577"/>
      <c r="RUW559" s="437"/>
      <c r="RUY559" s="577"/>
      <c r="RVA559" s="437"/>
      <c r="RVC559" s="577"/>
      <c r="RVE559" s="437"/>
      <c r="RVG559" s="577"/>
      <c r="RVI559" s="437"/>
      <c r="RVK559" s="577"/>
      <c r="RVM559" s="437"/>
      <c r="RVO559" s="577"/>
      <c r="RVQ559" s="437"/>
      <c r="RVS559" s="577"/>
      <c r="RVU559" s="437"/>
      <c r="RVW559" s="577"/>
      <c r="RVY559" s="437"/>
      <c r="RWA559" s="577"/>
      <c r="RWC559" s="437"/>
      <c r="RWE559" s="577"/>
      <c r="RWG559" s="437"/>
      <c r="RWI559" s="577"/>
      <c r="RWK559" s="437"/>
      <c r="RWM559" s="577"/>
      <c r="RWO559" s="437"/>
      <c r="RWQ559" s="577"/>
      <c r="RWS559" s="437"/>
      <c r="RWU559" s="577"/>
      <c r="RWW559" s="437"/>
      <c r="RWY559" s="577"/>
      <c r="RXA559" s="437"/>
      <c r="RXC559" s="577"/>
      <c r="RXE559" s="437"/>
      <c r="RXG559" s="577"/>
      <c r="RXI559" s="437"/>
      <c r="RXK559" s="577"/>
      <c r="RXM559" s="437"/>
      <c r="RXO559" s="577"/>
      <c r="RXQ559" s="437"/>
      <c r="RXS559" s="577"/>
      <c r="RXU559" s="437"/>
      <c r="RXW559" s="577"/>
      <c r="RXY559" s="437"/>
      <c r="RYA559" s="577"/>
      <c r="RYC559" s="437"/>
      <c r="RYE559" s="577"/>
      <c r="RYG559" s="437"/>
      <c r="RYI559" s="577"/>
      <c r="RYK559" s="437"/>
      <c r="RYM559" s="577"/>
      <c r="RYO559" s="437"/>
      <c r="RYQ559" s="577"/>
      <c r="RYS559" s="437"/>
      <c r="RYU559" s="577"/>
      <c r="RYW559" s="437"/>
      <c r="RYY559" s="577"/>
      <c r="RZA559" s="437"/>
      <c r="RZC559" s="577"/>
      <c r="RZE559" s="437"/>
      <c r="RZG559" s="577"/>
      <c r="RZI559" s="437"/>
      <c r="RZK559" s="577"/>
      <c r="RZM559" s="437"/>
      <c r="RZO559" s="577"/>
      <c r="RZQ559" s="437"/>
      <c r="RZS559" s="577"/>
      <c r="RZU559" s="437"/>
      <c r="RZW559" s="577"/>
      <c r="RZY559" s="437"/>
      <c r="SAA559" s="577"/>
      <c r="SAC559" s="437"/>
      <c r="SAE559" s="577"/>
      <c r="SAG559" s="437"/>
      <c r="SAI559" s="577"/>
      <c r="SAK559" s="437"/>
      <c r="SAM559" s="577"/>
      <c r="SAO559" s="437"/>
      <c r="SAQ559" s="577"/>
      <c r="SAS559" s="437"/>
      <c r="SAU559" s="577"/>
      <c r="SAW559" s="437"/>
      <c r="SAY559" s="577"/>
      <c r="SBA559" s="437"/>
      <c r="SBC559" s="577"/>
      <c r="SBE559" s="437"/>
      <c r="SBG559" s="577"/>
      <c r="SBI559" s="437"/>
      <c r="SBK559" s="577"/>
      <c r="SBM559" s="437"/>
      <c r="SBO559" s="577"/>
      <c r="SBQ559" s="437"/>
      <c r="SBS559" s="577"/>
      <c r="SBU559" s="437"/>
      <c r="SBW559" s="577"/>
      <c r="SBY559" s="437"/>
      <c r="SCA559" s="577"/>
      <c r="SCC559" s="437"/>
      <c r="SCE559" s="577"/>
      <c r="SCG559" s="437"/>
      <c r="SCI559" s="577"/>
      <c r="SCK559" s="437"/>
      <c r="SCM559" s="577"/>
      <c r="SCO559" s="437"/>
      <c r="SCQ559" s="577"/>
      <c r="SCS559" s="437"/>
      <c r="SCU559" s="577"/>
      <c r="SCW559" s="437"/>
      <c r="SCY559" s="577"/>
      <c r="SDA559" s="437"/>
      <c r="SDC559" s="577"/>
      <c r="SDE559" s="437"/>
      <c r="SDG559" s="577"/>
      <c r="SDI559" s="437"/>
      <c r="SDK559" s="577"/>
      <c r="SDM559" s="437"/>
      <c r="SDO559" s="577"/>
      <c r="SDQ559" s="437"/>
      <c r="SDS559" s="577"/>
      <c r="SDU559" s="437"/>
      <c r="SDW559" s="577"/>
      <c r="SDY559" s="437"/>
      <c r="SEA559" s="577"/>
      <c r="SEC559" s="437"/>
      <c r="SEE559" s="577"/>
      <c r="SEG559" s="437"/>
      <c r="SEI559" s="577"/>
      <c r="SEK559" s="437"/>
      <c r="SEM559" s="577"/>
      <c r="SEO559" s="437"/>
      <c r="SEQ559" s="577"/>
      <c r="SES559" s="437"/>
      <c r="SEU559" s="577"/>
      <c r="SEW559" s="437"/>
      <c r="SEY559" s="577"/>
      <c r="SFA559" s="437"/>
      <c r="SFC559" s="577"/>
      <c r="SFE559" s="437"/>
      <c r="SFG559" s="577"/>
      <c r="SFI559" s="437"/>
      <c r="SFK559" s="577"/>
      <c r="SFM559" s="437"/>
      <c r="SFO559" s="577"/>
      <c r="SFQ559" s="437"/>
      <c r="SFS559" s="577"/>
      <c r="SFU559" s="437"/>
      <c r="SFW559" s="577"/>
      <c r="SFY559" s="437"/>
      <c r="SGA559" s="577"/>
      <c r="SGC559" s="437"/>
      <c r="SGE559" s="577"/>
      <c r="SGG559" s="437"/>
      <c r="SGI559" s="577"/>
      <c r="SGK559" s="437"/>
      <c r="SGM559" s="577"/>
      <c r="SGO559" s="437"/>
      <c r="SGQ559" s="577"/>
      <c r="SGS559" s="437"/>
      <c r="SGU559" s="577"/>
      <c r="SGW559" s="437"/>
      <c r="SGY559" s="577"/>
      <c r="SHA559" s="437"/>
      <c r="SHC559" s="577"/>
      <c r="SHE559" s="437"/>
      <c r="SHG559" s="577"/>
      <c r="SHI559" s="437"/>
      <c r="SHK559" s="577"/>
      <c r="SHM559" s="437"/>
      <c r="SHO559" s="577"/>
      <c r="SHQ559" s="437"/>
      <c r="SHS559" s="577"/>
      <c r="SHU559" s="437"/>
      <c r="SHW559" s="577"/>
      <c r="SHY559" s="437"/>
      <c r="SIA559" s="577"/>
      <c r="SIC559" s="437"/>
      <c r="SIE559" s="577"/>
      <c r="SIG559" s="437"/>
      <c r="SII559" s="577"/>
      <c r="SIK559" s="437"/>
      <c r="SIM559" s="577"/>
      <c r="SIO559" s="437"/>
      <c r="SIQ559" s="577"/>
      <c r="SIS559" s="437"/>
      <c r="SIU559" s="577"/>
      <c r="SIW559" s="437"/>
      <c r="SIY559" s="577"/>
      <c r="SJA559" s="437"/>
      <c r="SJC559" s="577"/>
      <c r="SJE559" s="437"/>
      <c r="SJG559" s="577"/>
      <c r="SJI559" s="437"/>
      <c r="SJK559" s="577"/>
      <c r="SJM559" s="437"/>
      <c r="SJO559" s="577"/>
      <c r="SJQ559" s="437"/>
      <c r="SJS559" s="577"/>
      <c r="SJU559" s="437"/>
      <c r="SJW559" s="577"/>
      <c r="SJY559" s="437"/>
      <c r="SKA559" s="577"/>
      <c r="SKC559" s="437"/>
      <c r="SKE559" s="577"/>
      <c r="SKG559" s="437"/>
      <c r="SKI559" s="577"/>
      <c r="SKK559" s="437"/>
      <c r="SKM559" s="577"/>
      <c r="SKO559" s="437"/>
      <c r="SKQ559" s="577"/>
      <c r="SKS559" s="437"/>
      <c r="SKU559" s="577"/>
      <c r="SKW559" s="437"/>
      <c r="SKY559" s="577"/>
      <c r="SLA559" s="437"/>
      <c r="SLC559" s="577"/>
      <c r="SLE559" s="437"/>
      <c r="SLG559" s="577"/>
      <c r="SLI559" s="437"/>
      <c r="SLK559" s="577"/>
      <c r="SLM559" s="437"/>
      <c r="SLO559" s="577"/>
      <c r="SLQ559" s="437"/>
      <c r="SLS559" s="577"/>
      <c r="SLU559" s="437"/>
      <c r="SLW559" s="577"/>
      <c r="SLY559" s="437"/>
      <c r="SMA559" s="577"/>
      <c r="SMC559" s="437"/>
      <c r="SME559" s="577"/>
      <c r="SMG559" s="437"/>
      <c r="SMI559" s="577"/>
      <c r="SMK559" s="437"/>
      <c r="SMM559" s="577"/>
      <c r="SMO559" s="437"/>
      <c r="SMQ559" s="577"/>
      <c r="SMS559" s="437"/>
      <c r="SMU559" s="577"/>
      <c r="SMW559" s="437"/>
      <c r="SMY559" s="577"/>
      <c r="SNA559" s="437"/>
      <c r="SNC559" s="577"/>
      <c r="SNE559" s="437"/>
      <c r="SNG559" s="577"/>
      <c r="SNI559" s="437"/>
      <c r="SNK559" s="577"/>
      <c r="SNM559" s="437"/>
      <c r="SNO559" s="577"/>
      <c r="SNQ559" s="437"/>
      <c r="SNS559" s="577"/>
      <c r="SNU559" s="437"/>
      <c r="SNW559" s="577"/>
      <c r="SNY559" s="437"/>
      <c r="SOA559" s="577"/>
      <c r="SOC559" s="437"/>
      <c r="SOE559" s="577"/>
      <c r="SOG559" s="437"/>
      <c r="SOI559" s="577"/>
      <c r="SOK559" s="437"/>
      <c r="SOM559" s="577"/>
      <c r="SOO559" s="437"/>
      <c r="SOQ559" s="577"/>
      <c r="SOS559" s="437"/>
      <c r="SOU559" s="577"/>
      <c r="SOW559" s="437"/>
      <c r="SOY559" s="577"/>
      <c r="SPA559" s="437"/>
      <c r="SPC559" s="577"/>
      <c r="SPE559" s="437"/>
      <c r="SPG559" s="577"/>
      <c r="SPI559" s="437"/>
      <c r="SPK559" s="577"/>
      <c r="SPM559" s="437"/>
      <c r="SPO559" s="577"/>
      <c r="SPQ559" s="437"/>
      <c r="SPS559" s="577"/>
      <c r="SPU559" s="437"/>
      <c r="SPW559" s="577"/>
      <c r="SPY559" s="437"/>
      <c r="SQA559" s="577"/>
      <c r="SQC559" s="437"/>
      <c r="SQE559" s="577"/>
      <c r="SQG559" s="437"/>
      <c r="SQI559" s="577"/>
      <c r="SQK559" s="437"/>
      <c r="SQM559" s="577"/>
      <c r="SQO559" s="437"/>
      <c r="SQQ559" s="577"/>
      <c r="SQS559" s="437"/>
      <c r="SQU559" s="577"/>
      <c r="SQW559" s="437"/>
      <c r="SQY559" s="577"/>
      <c r="SRA559" s="437"/>
      <c r="SRC559" s="577"/>
      <c r="SRE559" s="437"/>
      <c r="SRG559" s="577"/>
      <c r="SRI559" s="437"/>
      <c r="SRK559" s="577"/>
      <c r="SRM559" s="437"/>
      <c r="SRO559" s="577"/>
      <c r="SRQ559" s="437"/>
      <c r="SRS559" s="577"/>
      <c r="SRU559" s="437"/>
      <c r="SRW559" s="577"/>
      <c r="SRY559" s="437"/>
      <c r="SSA559" s="577"/>
      <c r="SSC559" s="437"/>
      <c r="SSE559" s="577"/>
      <c r="SSG559" s="437"/>
      <c r="SSI559" s="577"/>
      <c r="SSK559" s="437"/>
      <c r="SSM559" s="577"/>
      <c r="SSO559" s="437"/>
      <c r="SSQ559" s="577"/>
      <c r="SSS559" s="437"/>
      <c r="SSU559" s="577"/>
      <c r="SSW559" s="437"/>
      <c r="SSY559" s="577"/>
      <c r="STA559" s="437"/>
      <c r="STC559" s="577"/>
      <c r="STE559" s="437"/>
      <c r="STG559" s="577"/>
      <c r="STI559" s="437"/>
      <c r="STK559" s="577"/>
      <c r="STM559" s="437"/>
      <c r="STO559" s="577"/>
      <c r="STQ559" s="437"/>
      <c r="STS559" s="577"/>
      <c r="STU559" s="437"/>
      <c r="STW559" s="577"/>
      <c r="STY559" s="437"/>
      <c r="SUA559" s="577"/>
      <c r="SUC559" s="437"/>
      <c r="SUE559" s="577"/>
      <c r="SUG559" s="437"/>
      <c r="SUI559" s="577"/>
      <c r="SUK559" s="437"/>
      <c r="SUM559" s="577"/>
      <c r="SUO559" s="437"/>
      <c r="SUQ559" s="577"/>
      <c r="SUS559" s="437"/>
      <c r="SUU559" s="577"/>
      <c r="SUW559" s="437"/>
      <c r="SUY559" s="577"/>
      <c r="SVA559" s="437"/>
      <c r="SVC559" s="577"/>
      <c r="SVE559" s="437"/>
      <c r="SVG559" s="577"/>
      <c r="SVI559" s="437"/>
      <c r="SVK559" s="577"/>
      <c r="SVM559" s="437"/>
      <c r="SVO559" s="577"/>
      <c r="SVQ559" s="437"/>
      <c r="SVS559" s="577"/>
      <c r="SVU559" s="437"/>
      <c r="SVW559" s="577"/>
      <c r="SVY559" s="437"/>
      <c r="SWA559" s="577"/>
      <c r="SWC559" s="437"/>
      <c r="SWE559" s="577"/>
      <c r="SWG559" s="437"/>
      <c r="SWI559" s="577"/>
      <c r="SWK559" s="437"/>
      <c r="SWM559" s="577"/>
      <c r="SWO559" s="437"/>
      <c r="SWQ559" s="577"/>
      <c r="SWS559" s="437"/>
      <c r="SWU559" s="577"/>
      <c r="SWW559" s="437"/>
      <c r="SWY559" s="577"/>
      <c r="SXA559" s="437"/>
      <c r="SXC559" s="577"/>
      <c r="SXE559" s="437"/>
      <c r="SXG559" s="577"/>
      <c r="SXI559" s="437"/>
      <c r="SXK559" s="577"/>
      <c r="SXM559" s="437"/>
      <c r="SXO559" s="577"/>
      <c r="SXQ559" s="437"/>
      <c r="SXS559" s="577"/>
      <c r="SXU559" s="437"/>
      <c r="SXW559" s="577"/>
      <c r="SXY559" s="437"/>
      <c r="SYA559" s="577"/>
      <c r="SYC559" s="437"/>
      <c r="SYE559" s="577"/>
      <c r="SYG559" s="437"/>
      <c r="SYI559" s="577"/>
      <c r="SYK559" s="437"/>
      <c r="SYM559" s="577"/>
      <c r="SYO559" s="437"/>
      <c r="SYQ559" s="577"/>
      <c r="SYS559" s="437"/>
      <c r="SYU559" s="577"/>
      <c r="SYW559" s="437"/>
      <c r="SYY559" s="577"/>
      <c r="SZA559" s="437"/>
      <c r="SZC559" s="577"/>
      <c r="SZE559" s="437"/>
      <c r="SZG559" s="577"/>
      <c r="SZI559" s="437"/>
      <c r="SZK559" s="577"/>
      <c r="SZM559" s="437"/>
      <c r="SZO559" s="577"/>
      <c r="SZQ559" s="437"/>
      <c r="SZS559" s="577"/>
      <c r="SZU559" s="437"/>
      <c r="SZW559" s="577"/>
      <c r="SZY559" s="437"/>
      <c r="TAA559" s="577"/>
      <c r="TAC559" s="437"/>
      <c r="TAE559" s="577"/>
      <c r="TAG559" s="437"/>
      <c r="TAI559" s="577"/>
      <c r="TAK559" s="437"/>
      <c r="TAM559" s="577"/>
      <c r="TAO559" s="437"/>
      <c r="TAQ559" s="577"/>
      <c r="TAS559" s="437"/>
      <c r="TAU559" s="577"/>
      <c r="TAW559" s="437"/>
      <c r="TAY559" s="577"/>
      <c r="TBA559" s="437"/>
      <c r="TBC559" s="577"/>
      <c r="TBE559" s="437"/>
      <c r="TBG559" s="577"/>
      <c r="TBI559" s="437"/>
      <c r="TBK559" s="577"/>
      <c r="TBM559" s="437"/>
      <c r="TBO559" s="577"/>
      <c r="TBQ559" s="437"/>
      <c r="TBS559" s="577"/>
      <c r="TBU559" s="437"/>
      <c r="TBW559" s="577"/>
      <c r="TBY559" s="437"/>
      <c r="TCA559" s="577"/>
      <c r="TCC559" s="437"/>
      <c r="TCE559" s="577"/>
      <c r="TCG559" s="437"/>
      <c r="TCI559" s="577"/>
      <c r="TCK559" s="437"/>
      <c r="TCM559" s="577"/>
      <c r="TCO559" s="437"/>
      <c r="TCQ559" s="577"/>
      <c r="TCS559" s="437"/>
      <c r="TCU559" s="577"/>
      <c r="TCW559" s="437"/>
      <c r="TCY559" s="577"/>
      <c r="TDA559" s="437"/>
      <c r="TDC559" s="577"/>
      <c r="TDE559" s="437"/>
      <c r="TDG559" s="577"/>
      <c r="TDI559" s="437"/>
      <c r="TDK559" s="577"/>
      <c r="TDM559" s="437"/>
      <c r="TDO559" s="577"/>
      <c r="TDQ559" s="437"/>
      <c r="TDS559" s="577"/>
      <c r="TDU559" s="437"/>
      <c r="TDW559" s="577"/>
      <c r="TDY559" s="437"/>
      <c r="TEA559" s="577"/>
      <c r="TEC559" s="437"/>
      <c r="TEE559" s="577"/>
      <c r="TEG559" s="437"/>
      <c r="TEI559" s="577"/>
      <c r="TEK559" s="437"/>
      <c r="TEM559" s="577"/>
      <c r="TEO559" s="437"/>
      <c r="TEQ559" s="577"/>
      <c r="TES559" s="437"/>
      <c r="TEU559" s="577"/>
      <c r="TEW559" s="437"/>
      <c r="TEY559" s="577"/>
      <c r="TFA559" s="437"/>
      <c r="TFC559" s="577"/>
      <c r="TFE559" s="437"/>
      <c r="TFG559" s="577"/>
      <c r="TFI559" s="437"/>
      <c r="TFK559" s="577"/>
      <c r="TFM559" s="437"/>
      <c r="TFO559" s="577"/>
      <c r="TFQ559" s="437"/>
      <c r="TFS559" s="577"/>
      <c r="TFU559" s="437"/>
      <c r="TFW559" s="577"/>
      <c r="TFY559" s="437"/>
      <c r="TGA559" s="577"/>
      <c r="TGC559" s="437"/>
      <c r="TGE559" s="577"/>
      <c r="TGG559" s="437"/>
      <c r="TGI559" s="577"/>
      <c r="TGK559" s="437"/>
      <c r="TGM559" s="577"/>
      <c r="TGO559" s="437"/>
      <c r="TGQ559" s="577"/>
      <c r="TGS559" s="437"/>
      <c r="TGU559" s="577"/>
      <c r="TGW559" s="437"/>
      <c r="TGY559" s="577"/>
      <c r="THA559" s="437"/>
      <c r="THC559" s="577"/>
      <c r="THE559" s="437"/>
      <c r="THG559" s="577"/>
      <c r="THI559" s="437"/>
      <c r="THK559" s="577"/>
      <c r="THM559" s="437"/>
      <c r="THO559" s="577"/>
      <c r="THQ559" s="437"/>
      <c r="THS559" s="577"/>
      <c r="THU559" s="437"/>
      <c r="THW559" s="577"/>
      <c r="THY559" s="437"/>
      <c r="TIA559" s="577"/>
      <c r="TIC559" s="437"/>
      <c r="TIE559" s="577"/>
      <c r="TIG559" s="437"/>
      <c r="TII559" s="577"/>
      <c r="TIK559" s="437"/>
      <c r="TIM559" s="577"/>
      <c r="TIO559" s="437"/>
      <c r="TIQ559" s="577"/>
      <c r="TIS559" s="437"/>
      <c r="TIU559" s="577"/>
      <c r="TIW559" s="437"/>
      <c r="TIY559" s="577"/>
      <c r="TJA559" s="437"/>
      <c r="TJC559" s="577"/>
      <c r="TJE559" s="437"/>
      <c r="TJG559" s="577"/>
      <c r="TJI559" s="437"/>
      <c r="TJK559" s="577"/>
      <c r="TJM559" s="437"/>
      <c r="TJO559" s="577"/>
      <c r="TJQ559" s="437"/>
      <c r="TJS559" s="577"/>
      <c r="TJU559" s="437"/>
      <c r="TJW559" s="577"/>
      <c r="TJY559" s="437"/>
      <c r="TKA559" s="577"/>
      <c r="TKC559" s="437"/>
      <c r="TKE559" s="577"/>
      <c r="TKG559" s="437"/>
      <c r="TKI559" s="577"/>
      <c r="TKK559" s="437"/>
      <c r="TKM559" s="577"/>
      <c r="TKO559" s="437"/>
      <c r="TKQ559" s="577"/>
      <c r="TKS559" s="437"/>
      <c r="TKU559" s="577"/>
      <c r="TKW559" s="437"/>
      <c r="TKY559" s="577"/>
      <c r="TLA559" s="437"/>
      <c r="TLC559" s="577"/>
      <c r="TLE559" s="437"/>
      <c r="TLG559" s="577"/>
      <c r="TLI559" s="437"/>
      <c r="TLK559" s="577"/>
      <c r="TLM559" s="437"/>
      <c r="TLO559" s="577"/>
      <c r="TLQ559" s="437"/>
      <c r="TLS559" s="577"/>
      <c r="TLU559" s="437"/>
      <c r="TLW559" s="577"/>
      <c r="TLY559" s="437"/>
      <c r="TMA559" s="577"/>
      <c r="TMC559" s="437"/>
      <c r="TME559" s="577"/>
      <c r="TMG559" s="437"/>
      <c r="TMI559" s="577"/>
      <c r="TMK559" s="437"/>
      <c r="TMM559" s="577"/>
      <c r="TMO559" s="437"/>
      <c r="TMQ559" s="577"/>
      <c r="TMS559" s="437"/>
      <c r="TMU559" s="577"/>
      <c r="TMW559" s="437"/>
      <c r="TMY559" s="577"/>
      <c r="TNA559" s="437"/>
      <c r="TNC559" s="577"/>
      <c r="TNE559" s="437"/>
      <c r="TNG559" s="577"/>
      <c r="TNI559" s="437"/>
      <c r="TNK559" s="577"/>
      <c r="TNM559" s="437"/>
      <c r="TNO559" s="577"/>
      <c r="TNQ559" s="437"/>
      <c r="TNS559" s="577"/>
      <c r="TNU559" s="437"/>
      <c r="TNW559" s="577"/>
      <c r="TNY559" s="437"/>
      <c r="TOA559" s="577"/>
      <c r="TOC559" s="437"/>
      <c r="TOE559" s="577"/>
      <c r="TOG559" s="437"/>
      <c r="TOI559" s="577"/>
      <c r="TOK559" s="437"/>
      <c r="TOM559" s="577"/>
      <c r="TOO559" s="437"/>
      <c r="TOQ559" s="577"/>
      <c r="TOS559" s="437"/>
      <c r="TOU559" s="577"/>
      <c r="TOW559" s="437"/>
      <c r="TOY559" s="577"/>
      <c r="TPA559" s="437"/>
      <c r="TPC559" s="577"/>
      <c r="TPE559" s="437"/>
      <c r="TPG559" s="577"/>
      <c r="TPI559" s="437"/>
      <c r="TPK559" s="577"/>
      <c r="TPM559" s="437"/>
      <c r="TPO559" s="577"/>
      <c r="TPQ559" s="437"/>
      <c r="TPS559" s="577"/>
      <c r="TPU559" s="437"/>
      <c r="TPW559" s="577"/>
      <c r="TPY559" s="437"/>
      <c r="TQA559" s="577"/>
      <c r="TQC559" s="437"/>
      <c r="TQE559" s="577"/>
      <c r="TQG559" s="437"/>
      <c r="TQI559" s="577"/>
      <c r="TQK559" s="437"/>
      <c r="TQM559" s="577"/>
      <c r="TQO559" s="437"/>
      <c r="TQQ559" s="577"/>
      <c r="TQS559" s="437"/>
      <c r="TQU559" s="577"/>
      <c r="TQW559" s="437"/>
      <c r="TQY559" s="577"/>
      <c r="TRA559" s="437"/>
      <c r="TRC559" s="577"/>
      <c r="TRE559" s="437"/>
      <c r="TRG559" s="577"/>
      <c r="TRI559" s="437"/>
      <c r="TRK559" s="577"/>
      <c r="TRM559" s="437"/>
      <c r="TRO559" s="577"/>
      <c r="TRQ559" s="437"/>
      <c r="TRS559" s="577"/>
      <c r="TRU559" s="437"/>
      <c r="TRW559" s="577"/>
      <c r="TRY559" s="437"/>
      <c r="TSA559" s="577"/>
      <c r="TSC559" s="437"/>
      <c r="TSE559" s="577"/>
      <c r="TSG559" s="437"/>
      <c r="TSI559" s="577"/>
      <c r="TSK559" s="437"/>
      <c r="TSM559" s="577"/>
      <c r="TSO559" s="437"/>
      <c r="TSQ559" s="577"/>
      <c r="TSS559" s="437"/>
      <c r="TSU559" s="577"/>
      <c r="TSW559" s="437"/>
      <c r="TSY559" s="577"/>
      <c r="TTA559" s="437"/>
      <c r="TTC559" s="577"/>
      <c r="TTE559" s="437"/>
      <c r="TTG559" s="577"/>
      <c r="TTI559" s="437"/>
      <c r="TTK559" s="577"/>
      <c r="TTM559" s="437"/>
      <c r="TTO559" s="577"/>
      <c r="TTQ559" s="437"/>
      <c r="TTS559" s="577"/>
      <c r="TTU559" s="437"/>
      <c r="TTW559" s="577"/>
      <c r="TTY559" s="437"/>
      <c r="TUA559" s="577"/>
      <c r="TUC559" s="437"/>
      <c r="TUE559" s="577"/>
      <c r="TUG559" s="437"/>
      <c r="TUI559" s="577"/>
      <c r="TUK559" s="437"/>
      <c r="TUM559" s="577"/>
      <c r="TUO559" s="437"/>
      <c r="TUQ559" s="577"/>
      <c r="TUS559" s="437"/>
      <c r="TUU559" s="577"/>
      <c r="TUW559" s="437"/>
      <c r="TUY559" s="577"/>
      <c r="TVA559" s="437"/>
      <c r="TVC559" s="577"/>
      <c r="TVE559" s="437"/>
      <c r="TVG559" s="577"/>
      <c r="TVI559" s="437"/>
      <c r="TVK559" s="577"/>
      <c r="TVM559" s="437"/>
      <c r="TVO559" s="577"/>
      <c r="TVQ559" s="437"/>
      <c r="TVS559" s="577"/>
      <c r="TVU559" s="437"/>
      <c r="TVW559" s="577"/>
      <c r="TVY559" s="437"/>
      <c r="TWA559" s="577"/>
      <c r="TWC559" s="437"/>
      <c r="TWE559" s="577"/>
      <c r="TWG559" s="437"/>
      <c r="TWI559" s="577"/>
      <c r="TWK559" s="437"/>
      <c r="TWM559" s="577"/>
      <c r="TWO559" s="437"/>
      <c r="TWQ559" s="577"/>
      <c r="TWS559" s="437"/>
      <c r="TWU559" s="577"/>
      <c r="TWW559" s="437"/>
      <c r="TWY559" s="577"/>
      <c r="TXA559" s="437"/>
      <c r="TXC559" s="577"/>
      <c r="TXE559" s="437"/>
      <c r="TXG559" s="577"/>
      <c r="TXI559" s="437"/>
      <c r="TXK559" s="577"/>
      <c r="TXM559" s="437"/>
      <c r="TXO559" s="577"/>
      <c r="TXQ559" s="437"/>
      <c r="TXS559" s="577"/>
      <c r="TXU559" s="437"/>
      <c r="TXW559" s="577"/>
      <c r="TXY559" s="437"/>
      <c r="TYA559" s="577"/>
      <c r="TYC559" s="437"/>
      <c r="TYE559" s="577"/>
      <c r="TYG559" s="437"/>
      <c r="TYI559" s="577"/>
      <c r="TYK559" s="437"/>
      <c r="TYM559" s="577"/>
      <c r="TYO559" s="437"/>
      <c r="TYQ559" s="577"/>
      <c r="TYS559" s="437"/>
      <c r="TYU559" s="577"/>
      <c r="TYW559" s="437"/>
      <c r="TYY559" s="577"/>
      <c r="TZA559" s="437"/>
      <c r="TZC559" s="577"/>
      <c r="TZE559" s="437"/>
      <c r="TZG559" s="577"/>
      <c r="TZI559" s="437"/>
      <c r="TZK559" s="577"/>
      <c r="TZM559" s="437"/>
      <c r="TZO559" s="577"/>
      <c r="TZQ559" s="437"/>
      <c r="TZS559" s="577"/>
      <c r="TZU559" s="437"/>
      <c r="TZW559" s="577"/>
      <c r="TZY559" s="437"/>
      <c r="UAA559" s="577"/>
      <c r="UAC559" s="437"/>
      <c r="UAE559" s="577"/>
      <c r="UAG559" s="437"/>
      <c r="UAI559" s="577"/>
      <c r="UAK559" s="437"/>
      <c r="UAM559" s="577"/>
      <c r="UAO559" s="437"/>
      <c r="UAQ559" s="577"/>
      <c r="UAS559" s="437"/>
      <c r="UAU559" s="577"/>
      <c r="UAW559" s="437"/>
      <c r="UAY559" s="577"/>
      <c r="UBA559" s="437"/>
      <c r="UBC559" s="577"/>
      <c r="UBE559" s="437"/>
      <c r="UBG559" s="577"/>
      <c r="UBI559" s="437"/>
      <c r="UBK559" s="577"/>
      <c r="UBM559" s="437"/>
      <c r="UBO559" s="577"/>
      <c r="UBQ559" s="437"/>
      <c r="UBS559" s="577"/>
      <c r="UBU559" s="437"/>
      <c r="UBW559" s="577"/>
      <c r="UBY559" s="437"/>
      <c r="UCA559" s="577"/>
      <c r="UCC559" s="437"/>
      <c r="UCE559" s="577"/>
      <c r="UCG559" s="437"/>
      <c r="UCI559" s="577"/>
      <c r="UCK559" s="437"/>
      <c r="UCM559" s="577"/>
      <c r="UCO559" s="437"/>
      <c r="UCQ559" s="577"/>
      <c r="UCS559" s="437"/>
      <c r="UCU559" s="577"/>
      <c r="UCW559" s="437"/>
      <c r="UCY559" s="577"/>
      <c r="UDA559" s="437"/>
      <c r="UDC559" s="577"/>
      <c r="UDE559" s="437"/>
      <c r="UDG559" s="577"/>
      <c r="UDI559" s="437"/>
      <c r="UDK559" s="577"/>
      <c r="UDM559" s="437"/>
      <c r="UDO559" s="577"/>
      <c r="UDQ559" s="437"/>
      <c r="UDS559" s="577"/>
      <c r="UDU559" s="437"/>
      <c r="UDW559" s="577"/>
      <c r="UDY559" s="437"/>
      <c r="UEA559" s="577"/>
      <c r="UEC559" s="437"/>
      <c r="UEE559" s="577"/>
      <c r="UEG559" s="437"/>
      <c r="UEI559" s="577"/>
      <c r="UEK559" s="437"/>
      <c r="UEM559" s="577"/>
      <c r="UEO559" s="437"/>
      <c r="UEQ559" s="577"/>
      <c r="UES559" s="437"/>
      <c r="UEU559" s="577"/>
      <c r="UEW559" s="437"/>
      <c r="UEY559" s="577"/>
      <c r="UFA559" s="437"/>
      <c r="UFC559" s="577"/>
      <c r="UFE559" s="437"/>
      <c r="UFG559" s="577"/>
      <c r="UFI559" s="437"/>
      <c r="UFK559" s="577"/>
      <c r="UFM559" s="437"/>
      <c r="UFO559" s="577"/>
      <c r="UFQ559" s="437"/>
      <c r="UFS559" s="577"/>
      <c r="UFU559" s="437"/>
      <c r="UFW559" s="577"/>
      <c r="UFY559" s="437"/>
      <c r="UGA559" s="577"/>
      <c r="UGC559" s="437"/>
      <c r="UGE559" s="577"/>
      <c r="UGG559" s="437"/>
      <c r="UGI559" s="577"/>
      <c r="UGK559" s="437"/>
      <c r="UGM559" s="577"/>
      <c r="UGO559" s="437"/>
      <c r="UGQ559" s="577"/>
      <c r="UGS559" s="437"/>
      <c r="UGU559" s="577"/>
      <c r="UGW559" s="437"/>
      <c r="UGY559" s="577"/>
      <c r="UHA559" s="437"/>
      <c r="UHC559" s="577"/>
      <c r="UHE559" s="437"/>
      <c r="UHG559" s="577"/>
      <c r="UHI559" s="437"/>
      <c r="UHK559" s="577"/>
      <c r="UHM559" s="437"/>
      <c r="UHO559" s="577"/>
      <c r="UHQ559" s="437"/>
      <c r="UHS559" s="577"/>
      <c r="UHU559" s="437"/>
      <c r="UHW559" s="577"/>
      <c r="UHY559" s="437"/>
      <c r="UIA559" s="577"/>
      <c r="UIC559" s="437"/>
      <c r="UIE559" s="577"/>
      <c r="UIG559" s="437"/>
      <c r="UII559" s="577"/>
      <c r="UIK559" s="437"/>
      <c r="UIM559" s="577"/>
      <c r="UIO559" s="437"/>
      <c r="UIQ559" s="577"/>
      <c r="UIS559" s="437"/>
      <c r="UIU559" s="577"/>
      <c r="UIW559" s="437"/>
      <c r="UIY559" s="577"/>
      <c r="UJA559" s="437"/>
      <c r="UJC559" s="577"/>
      <c r="UJE559" s="437"/>
      <c r="UJG559" s="577"/>
      <c r="UJI559" s="437"/>
      <c r="UJK559" s="577"/>
      <c r="UJM559" s="437"/>
      <c r="UJO559" s="577"/>
      <c r="UJQ559" s="437"/>
      <c r="UJS559" s="577"/>
      <c r="UJU559" s="437"/>
      <c r="UJW559" s="577"/>
      <c r="UJY559" s="437"/>
      <c r="UKA559" s="577"/>
      <c r="UKC559" s="437"/>
      <c r="UKE559" s="577"/>
      <c r="UKG559" s="437"/>
      <c r="UKI559" s="577"/>
      <c r="UKK559" s="437"/>
      <c r="UKM559" s="577"/>
      <c r="UKO559" s="437"/>
      <c r="UKQ559" s="577"/>
      <c r="UKS559" s="437"/>
      <c r="UKU559" s="577"/>
      <c r="UKW559" s="437"/>
      <c r="UKY559" s="577"/>
      <c r="ULA559" s="437"/>
      <c r="ULC559" s="577"/>
      <c r="ULE559" s="437"/>
      <c r="ULG559" s="577"/>
      <c r="ULI559" s="437"/>
      <c r="ULK559" s="577"/>
      <c r="ULM559" s="437"/>
      <c r="ULO559" s="577"/>
      <c r="ULQ559" s="437"/>
      <c r="ULS559" s="577"/>
      <c r="ULU559" s="437"/>
      <c r="ULW559" s="577"/>
      <c r="ULY559" s="437"/>
      <c r="UMA559" s="577"/>
      <c r="UMC559" s="437"/>
      <c r="UME559" s="577"/>
      <c r="UMG559" s="437"/>
      <c r="UMI559" s="577"/>
      <c r="UMK559" s="437"/>
      <c r="UMM559" s="577"/>
      <c r="UMO559" s="437"/>
      <c r="UMQ559" s="577"/>
      <c r="UMS559" s="437"/>
      <c r="UMU559" s="577"/>
      <c r="UMW559" s="437"/>
      <c r="UMY559" s="577"/>
      <c r="UNA559" s="437"/>
      <c r="UNC559" s="577"/>
      <c r="UNE559" s="437"/>
      <c r="UNG559" s="577"/>
      <c r="UNI559" s="437"/>
      <c r="UNK559" s="577"/>
      <c r="UNM559" s="437"/>
      <c r="UNO559" s="577"/>
      <c r="UNQ559" s="437"/>
      <c r="UNS559" s="577"/>
      <c r="UNU559" s="437"/>
      <c r="UNW559" s="577"/>
      <c r="UNY559" s="437"/>
      <c r="UOA559" s="577"/>
      <c r="UOC559" s="437"/>
      <c r="UOE559" s="577"/>
      <c r="UOG559" s="437"/>
      <c r="UOI559" s="577"/>
      <c r="UOK559" s="437"/>
      <c r="UOM559" s="577"/>
      <c r="UOO559" s="437"/>
      <c r="UOQ559" s="577"/>
      <c r="UOS559" s="437"/>
      <c r="UOU559" s="577"/>
      <c r="UOW559" s="437"/>
      <c r="UOY559" s="577"/>
      <c r="UPA559" s="437"/>
      <c r="UPC559" s="577"/>
      <c r="UPE559" s="437"/>
      <c r="UPG559" s="577"/>
      <c r="UPI559" s="437"/>
      <c r="UPK559" s="577"/>
      <c r="UPM559" s="437"/>
      <c r="UPO559" s="577"/>
      <c r="UPQ559" s="437"/>
      <c r="UPS559" s="577"/>
      <c r="UPU559" s="437"/>
      <c r="UPW559" s="577"/>
      <c r="UPY559" s="437"/>
      <c r="UQA559" s="577"/>
      <c r="UQC559" s="437"/>
      <c r="UQE559" s="577"/>
      <c r="UQG559" s="437"/>
      <c r="UQI559" s="577"/>
      <c r="UQK559" s="437"/>
      <c r="UQM559" s="577"/>
      <c r="UQO559" s="437"/>
      <c r="UQQ559" s="577"/>
      <c r="UQS559" s="437"/>
      <c r="UQU559" s="577"/>
      <c r="UQW559" s="437"/>
      <c r="UQY559" s="577"/>
      <c r="URA559" s="437"/>
      <c r="URC559" s="577"/>
      <c r="URE559" s="437"/>
      <c r="URG559" s="577"/>
      <c r="URI559" s="437"/>
      <c r="URK559" s="577"/>
      <c r="URM559" s="437"/>
      <c r="URO559" s="577"/>
      <c r="URQ559" s="437"/>
      <c r="URS559" s="577"/>
      <c r="URU559" s="437"/>
      <c r="URW559" s="577"/>
      <c r="URY559" s="437"/>
      <c r="USA559" s="577"/>
      <c r="USC559" s="437"/>
      <c r="USE559" s="577"/>
      <c r="USG559" s="437"/>
      <c r="USI559" s="577"/>
      <c r="USK559" s="437"/>
      <c r="USM559" s="577"/>
      <c r="USO559" s="437"/>
      <c r="USQ559" s="577"/>
      <c r="USS559" s="437"/>
      <c r="USU559" s="577"/>
      <c r="USW559" s="437"/>
      <c r="USY559" s="577"/>
      <c r="UTA559" s="437"/>
      <c r="UTC559" s="577"/>
      <c r="UTE559" s="437"/>
      <c r="UTG559" s="577"/>
      <c r="UTI559" s="437"/>
      <c r="UTK559" s="577"/>
      <c r="UTM559" s="437"/>
      <c r="UTO559" s="577"/>
      <c r="UTQ559" s="437"/>
      <c r="UTS559" s="577"/>
      <c r="UTU559" s="437"/>
      <c r="UTW559" s="577"/>
      <c r="UTY559" s="437"/>
      <c r="UUA559" s="577"/>
      <c r="UUC559" s="437"/>
      <c r="UUE559" s="577"/>
      <c r="UUG559" s="437"/>
      <c r="UUI559" s="577"/>
      <c r="UUK559" s="437"/>
      <c r="UUM559" s="577"/>
      <c r="UUO559" s="437"/>
      <c r="UUQ559" s="577"/>
      <c r="UUS559" s="437"/>
      <c r="UUU559" s="577"/>
      <c r="UUW559" s="437"/>
      <c r="UUY559" s="577"/>
      <c r="UVA559" s="437"/>
      <c r="UVC559" s="577"/>
      <c r="UVE559" s="437"/>
      <c r="UVG559" s="577"/>
      <c r="UVI559" s="437"/>
      <c r="UVK559" s="577"/>
      <c r="UVM559" s="437"/>
      <c r="UVO559" s="577"/>
      <c r="UVQ559" s="437"/>
      <c r="UVS559" s="577"/>
      <c r="UVU559" s="437"/>
      <c r="UVW559" s="577"/>
      <c r="UVY559" s="437"/>
      <c r="UWA559" s="577"/>
      <c r="UWC559" s="437"/>
      <c r="UWE559" s="577"/>
      <c r="UWG559" s="437"/>
      <c r="UWI559" s="577"/>
      <c r="UWK559" s="437"/>
      <c r="UWM559" s="577"/>
      <c r="UWO559" s="437"/>
      <c r="UWQ559" s="577"/>
      <c r="UWS559" s="437"/>
      <c r="UWU559" s="577"/>
      <c r="UWW559" s="437"/>
      <c r="UWY559" s="577"/>
      <c r="UXA559" s="437"/>
      <c r="UXC559" s="577"/>
      <c r="UXE559" s="437"/>
      <c r="UXG559" s="577"/>
      <c r="UXI559" s="437"/>
      <c r="UXK559" s="577"/>
      <c r="UXM559" s="437"/>
      <c r="UXO559" s="577"/>
      <c r="UXQ559" s="437"/>
      <c r="UXS559" s="577"/>
      <c r="UXU559" s="437"/>
      <c r="UXW559" s="577"/>
      <c r="UXY559" s="437"/>
      <c r="UYA559" s="577"/>
      <c r="UYC559" s="437"/>
      <c r="UYE559" s="577"/>
      <c r="UYG559" s="437"/>
      <c r="UYI559" s="577"/>
      <c r="UYK559" s="437"/>
      <c r="UYM559" s="577"/>
      <c r="UYO559" s="437"/>
      <c r="UYQ559" s="577"/>
      <c r="UYS559" s="437"/>
      <c r="UYU559" s="577"/>
      <c r="UYW559" s="437"/>
      <c r="UYY559" s="577"/>
      <c r="UZA559" s="437"/>
      <c r="UZC559" s="577"/>
      <c r="UZE559" s="437"/>
      <c r="UZG559" s="577"/>
      <c r="UZI559" s="437"/>
      <c r="UZK559" s="577"/>
      <c r="UZM559" s="437"/>
      <c r="UZO559" s="577"/>
      <c r="UZQ559" s="437"/>
      <c r="UZS559" s="577"/>
      <c r="UZU559" s="437"/>
      <c r="UZW559" s="577"/>
      <c r="UZY559" s="437"/>
      <c r="VAA559" s="577"/>
      <c r="VAC559" s="437"/>
      <c r="VAE559" s="577"/>
      <c r="VAG559" s="437"/>
      <c r="VAI559" s="577"/>
      <c r="VAK559" s="437"/>
      <c r="VAM559" s="577"/>
      <c r="VAO559" s="437"/>
      <c r="VAQ559" s="577"/>
      <c r="VAS559" s="437"/>
      <c r="VAU559" s="577"/>
      <c r="VAW559" s="437"/>
      <c r="VAY559" s="577"/>
      <c r="VBA559" s="437"/>
      <c r="VBC559" s="577"/>
      <c r="VBE559" s="437"/>
      <c r="VBG559" s="577"/>
      <c r="VBI559" s="437"/>
      <c r="VBK559" s="577"/>
      <c r="VBM559" s="437"/>
      <c r="VBO559" s="577"/>
      <c r="VBQ559" s="437"/>
      <c r="VBS559" s="577"/>
      <c r="VBU559" s="437"/>
      <c r="VBW559" s="577"/>
      <c r="VBY559" s="437"/>
      <c r="VCA559" s="577"/>
      <c r="VCC559" s="437"/>
      <c r="VCE559" s="577"/>
      <c r="VCG559" s="437"/>
      <c r="VCI559" s="577"/>
      <c r="VCK559" s="437"/>
      <c r="VCM559" s="577"/>
      <c r="VCO559" s="437"/>
      <c r="VCQ559" s="577"/>
      <c r="VCS559" s="437"/>
      <c r="VCU559" s="577"/>
      <c r="VCW559" s="437"/>
      <c r="VCY559" s="577"/>
      <c r="VDA559" s="437"/>
      <c r="VDC559" s="577"/>
      <c r="VDE559" s="437"/>
      <c r="VDG559" s="577"/>
      <c r="VDI559" s="437"/>
      <c r="VDK559" s="577"/>
      <c r="VDM559" s="437"/>
      <c r="VDO559" s="577"/>
      <c r="VDQ559" s="437"/>
      <c r="VDS559" s="577"/>
      <c r="VDU559" s="437"/>
      <c r="VDW559" s="577"/>
      <c r="VDY559" s="437"/>
      <c r="VEA559" s="577"/>
      <c r="VEC559" s="437"/>
      <c r="VEE559" s="577"/>
      <c r="VEG559" s="437"/>
      <c r="VEI559" s="577"/>
      <c r="VEK559" s="437"/>
      <c r="VEM559" s="577"/>
      <c r="VEO559" s="437"/>
      <c r="VEQ559" s="577"/>
      <c r="VES559" s="437"/>
      <c r="VEU559" s="577"/>
      <c r="VEW559" s="437"/>
      <c r="VEY559" s="577"/>
      <c r="VFA559" s="437"/>
      <c r="VFC559" s="577"/>
      <c r="VFE559" s="437"/>
      <c r="VFG559" s="577"/>
      <c r="VFI559" s="437"/>
      <c r="VFK559" s="577"/>
      <c r="VFM559" s="437"/>
      <c r="VFO559" s="577"/>
      <c r="VFQ559" s="437"/>
      <c r="VFS559" s="577"/>
      <c r="VFU559" s="437"/>
      <c r="VFW559" s="577"/>
      <c r="VFY559" s="437"/>
      <c r="VGA559" s="577"/>
      <c r="VGC559" s="437"/>
      <c r="VGE559" s="577"/>
      <c r="VGG559" s="437"/>
      <c r="VGI559" s="577"/>
      <c r="VGK559" s="437"/>
      <c r="VGM559" s="577"/>
      <c r="VGO559" s="437"/>
      <c r="VGQ559" s="577"/>
      <c r="VGS559" s="437"/>
      <c r="VGU559" s="577"/>
      <c r="VGW559" s="437"/>
      <c r="VGY559" s="577"/>
      <c r="VHA559" s="437"/>
      <c r="VHC559" s="577"/>
      <c r="VHE559" s="437"/>
      <c r="VHG559" s="577"/>
      <c r="VHI559" s="437"/>
      <c r="VHK559" s="577"/>
      <c r="VHM559" s="437"/>
      <c r="VHO559" s="577"/>
      <c r="VHQ559" s="437"/>
      <c r="VHS559" s="577"/>
      <c r="VHU559" s="437"/>
      <c r="VHW559" s="577"/>
      <c r="VHY559" s="437"/>
      <c r="VIA559" s="577"/>
      <c r="VIC559" s="437"/>
      <c r="VIE559" s="577"/>
      <c r="VIG559" s="437"/>
      <c r="VII559" s="577"/>
      <c r="VIK559" s="437"/>
      <c r="VIM559" s="577"/>
      <c r="VIO559" s="437"/>
      <c r="VIQ559" s="577"/>
      <c r="VIS559" s="437"/>
      <c r="VIU559" s="577"/>
      <c r="VIW559" s="437"/>
      <c r="VIY559" s="577"/>
      <c r="VJA559" s="437"/>
      <c r="VJC559" s="577"/>
      <c r="VJE559" s="437"/>
      <c r="VJG559" s="577"/>
      <c r="VJI559" s="437"/>
      <c r="VJK559" s="577"/>
      <c r="VJM559" s="437"/>
      <c r="VJO559" s="577"/>
      <c r="VJQ559" s="437"/>
      <c r="VJS559" s="577"/>
      <c r="VJU559" s="437"/>
      <c r="VJW559" s="577"/>
      <c r="VJY559" s="437"/>
      <c r="VKA559" s="577"/>
      <c r="VKC559" s="437"/>
      <c r="VKE559" s="577"/>
      <c r="VKG559" s="437"/>
      <c r="VKI559" s="577"/>
      <c r="VKK559" s="437"/>
      <c r="VKM559" s="577"/>
      <c r="VKO559" s="437"/>
      <c r="VKQ559" s="577"/>
      <c r="VKS559" s="437"/>
      <c r="VKU559" s="577"/>
      <c r="VKW559" s="437"/>
      <c r="VKY559" s="577"/>
      <c r="VLA559" s="437"/>
      <c r="VLC559" s="577"/>
      <c r="VLE559" s="437"/>
      <c r="VLG559" s="577"/>
      <c r="VLI559" s="437"/>
      <c r="VLK559" s="577"/>
      <c r="VLM559" s="437"/>
      <c r="VLO559" s="577"/>
      <c r="VLQ559" s="437"/>
      <c r="VLS559" s="577"/>
      <c r="VLU559" s="437"/>
      <c r="VLW559" s="577"/>
      <c r="VLY559" s="437"/>
      <c r="VMA559" s="577"/>
      <c r="VMC559" s="437"/>
      <c r="VME559" s="577"/>
      <c r="VMG559" s="437"/>
      <c r="VMI559" s="577"/>
      <c r="VMK559" s="437"/>
      <c r="VMM559" s="577"/>
      <c r="VMO559" s="437"/>
      <c r="VMQ559" s="577"/>
      <c r="VMS559" s="437"/>
      <c r="VMU559" s="577"/>
      <c r="VMW559" s="437"/>
      <c r="VMY559" s="577"/>
      <c r="VNA559" s="437"/>
      <c r="VNC559" s="577"/>
      <c r="VNE559" s="437"/>
      <c r="VNG559" s="577"/>
      <c r="VNI559" s="437"/>
      <c r="VNK559" s="577"/>
      <c r="VNM559" s="437"/>
      <c r="VNO559" s="577"/>
      <c r="VNQ559" s="437"/>
      <c r="VNS559" s="577"/>
      <c r="VNU559" s="437"/>
      <c r="VNW559" s="577"/>
      <c r="VNY559" s="437"/>
      <c r="VOA559" s="577"/>
      <c r="VOC559" s="437"/>
      <c r="VOE559" s="577"/>
      <c r="VOG559" s="437"/>
      <c r="VOI559" s="577"/>
      <c r="VOK559" s="437"/>
      <c r="VOM559" s="577"/>
      <c r="VOO559" s="437"/>
      <c r="VOQ559" s="577"/>
      <c r="VOS559" s="437"/>
      <c r="VOU559" s="577"/>
      <c r="VOW559" s="437"/>
      <c r="VOY559" s="577"/>
      <c r="VPA559" s="437"/>
      <c r="VPC559" s="577"/>
      <c r="VPE559" s="437"/>
      <c r="VPG559" s="577"/>
      <c r="VPI559" s="437"/>
      <c r="VPK559" s="577"/>
      <c r="VPM559" s="437"/>
      <c r="VPO559" s="577"/>
      <c r="VPQ559" s="437"/>
      <c r="VPS559" s="577"/>
      <c r="VPU559" s="437"/>
      <c r="VPW559" s="577"/>
      <c r="VPY559" s="437"/>
      <c r="VQA559" s="577"/>
      <c r="VQC559" s="437"/>
      <c r="VQE559" s="577"/>
      <c r="VQG559" s="437"/>
      <c r="VQI559" s="577"/>
      <c r="VQK559" s="437"/>
      <c r="VQM559" s="577"/>
      <c r="VQO559" s="437"/>
      <c r="VQQ559" s="577"/>
      <c r="VQS559" s="437"/>
      <c r="VQU559" s="577"/>
      <c r="VQW559" s="437"/>
      <c r="VQY559" s="577"/>
      <c r="VRA559" s="437"/>
      <c r="VRC559" s="577"/>
      <c r="VRE559" s="437"/>
      <c r="VRG559" s="577"/>
      <c r="VRI559" s="437"/>
      <c r="VRK559" s="577"/>
      <c r="VRM559" s="437"/>
      <c r="VRO559" s="577"/>
      <c r="VRQ559" s="437"/>
      <c r="VRS559" s="577"/>
      <c r="VRU559" s="437"/>
      <c r="VRW559" s="577"/>
      <c r="VRY559" s="437"/>
      <c r="VSA559" s="577"/>
      <c r="VSC559" s="437"/>
      <c r="VSE559" s="577"/>
      <c r="VSG559" s="437"/>
      <c r="VSI559" s="577"/>
      <c r="VSK559" s="437"/>
      <c r="VSM559" s="577"/>
      <c r="VSO559" s="437"/>
      <c r="VSQ559" s="577"/>
      <c r="VSS559" s="437"/>
      <c r="VSU559" s="577"/>
      <c r="VSW559" s="437"/>
      <c r="VSY559" s="577"/>
      <c r="VTA559" s="437"/>
      <c r="VTC559" s="577"/>
      <c r="VTE559" s="437"/>
      <c r="VTG559" s="577"/>
      <c r="VTI559" s="437"/>
      <c r="VTK559" s="577"/>
      <c r="VTM559" s="437"/>
      <c r="VTO559" s="577"/>
      <c r="VTQ559" s="437"/>
      <c r="VTS559" s="577"/>
      <c r="VTU559" s="437"/>
      <c r="VTW559" s="577"/>
      <c r="VTY559" s="437"/>
      <c r="VUA559" s="577"/>
      <c r="VUC559" s="437"/>
      <c r="VUE559" s="577"/>
      <c r="VUG559" s="437"/>
      <c r="VUI559" s="577"/>
      <c r="VUK559" s="437"/>
      <c r="VUM559" s="577"/>
      <c r="VUO559" s="437"/>
      <c r="VUQ559" s="577"/>
      <c r="VUS559" s="437"/>
      <c r="VUU559" s="577"/>
      <c r="VUW559" s="437"/>
      <c r="VUY559" s="577"/>
      <c r="VVA559" s="437"/>
      <c r="VVC559" s="577"/>
      <c r="VVE559" s="437"/>
      <c r="VVG559" s="577"/>
      <c r="VVI559" s="437"/>
      <c r="VVK559" s="577"/>
      <c r="VVM559" s="437"/>
      <c r="VVO559" s="577"/>
      <c r="VVQ559" s="437"/>
      <c r="VVS559" s="577"/>
      <c r="VVU559" s="437"/>
      <c r="VVW559" s="577"/>
      <c r="VVY559" s="437"/>
      <c r="VWA559" s="577"/>
      <c r="VWC559" s="437"/>
      <c r="VWE559" s="577"/>
      <c r="VWG559" s="437"/>
      <c r="VWI559" s="577"/>
      <c r="VWK559" s="437"/>
      <c r="VWM559" s="577"/>
      <c r="VWO559" s="437"/>
      <c r="VWQ559" s="577"/>
      <c r="VWS559" s="437"/>
      <c r="VWU559" s="577"/>
      <c r="VWW559" s="437"/>
      <c r="VWY559" s="577"/>
      <c r="VXA559" s="437"/>
      <c r="VXC559" s="577"/>
      <c r="VXE559" s="437"/>
      <c r="VXG559" s="577"/>
      <c r="VXI559" s="437"/>
      <c r="VXK559" s="577"/>
      <c r="VXM559" s="437"/>
      <c r="VXO559" s="577"/>
      <c r="VXQ559" s="437"/>
      <c r="VXS559" s="577"/>
      <c r="VXU559" s="437"/>
      <c r="VXW559" s="577"/>
      <c r="VXY559" s="437"/>
      <c r="VYA559" s="577"/>
      <c r="VYC559" s="437"/>
      <c r="VYE559" s="577"/>
      <c r="VYG559" s="437"/>
      <c r="VYI559" s="577"/>
      <c r="VYK559" s="437"/>
      <c r="VYM559" s="577"/>
      <c r="VYO559" s="437"/>
      <c r="VYQ559" s="577"/>
      <c r="VYS559" s="437"/>
      <c r="VYU559" s="577"/>
      <c r="VYW559" s="437"/>
      <c r="VYY559" s="577"/>
      <c r="VZA559" s="437"/>
      <c r="VZC559" s="577"/>
      <c r="VZE559" s="437"/>
      <c r="VZG559" s="577"/>
      <c r="VZI559" s="437"/>
      <c r="VZK559" s="577"/>
      <c r="VZM559" s="437"/>
      <c r="VZO559" s="577"/>
      <c r="VZQ559" s="437"/>
      <c r="VZS559" s="577"/>
      <c r="VZU559" s="437"/>
      <c r="VZW559" s="577"/>
      <c r="VZY559" s="437"/>
      <c r="WAA559" s="577"/>
      <c r="WAC559" s="437"/>
      <c r="WAE559" s="577"/>
      <c r="WAG559" s="437"/>
      <c r="WAI559" s="577"/>
      <c r="WAK559" s="437"/>
      <c r="WAM559" s="577"/>
      <c r="WAO559" s="437"/>
      <c r="WAQ559" s="577"/>
      <c r="WAS559" s="437"/>
      <c r="WAU559" s="577"/>
      <c r="WAW559" s="437"/>
      <c r="WAY559" s="577"/>
      <c r="WBA559" s="437"/>
      <c r="WBC559" s="577"/>
      <c r="WBE559" s="437"/>
      <c r="WBG559" s="577"/>
      <c r="WBI559" s="437"/>
      <c r="WBK559" s="577"/>
      <c r="WBM559" s="437"/>
      <c r="WBO559" s="577"/>
      <c r="WBQ559" s="437"/>
      <c r="WBS559" s="577"/>
      <c r="WBU559" s="437"/>
      <c r="WBW559" s="577"/>
      <c r="WBY559" s="437"/>
      <c r="WCA559" s="577"/>
      <c r="WCC559" s="437"/>
      <c r="WCE559" s="577"/>
      <c r="WCG559" s="437"/>
      <c r="WCI559" s="577"/>
      <c r="WCK559" s="437"/>
      <c r="WCM559" s="577"/>
      <c r="WCO559" s="437"/>
      <c r="WCQ559" s="577"/>
      <c r="WCS559" s="437"/>
      <c r="WCU559" s="577"/>
      <c r="WCW559" s="437"/>
      <c r="WCY559" s="577"/>
      <c r="WDA559" s="437"/>
      <c r="WDC559" s="577"/>
      <c r="WDE559" s="437"/>
      <c r="WDG559" s="577"/>
      <c r="WDI559" s="437"/>
      <c r="WDK559" s="577"/>
      <c r="WDM559" s="437"/>
      <c r="WDO559" s="577"/>
      <c r="WDQ559" s="437"/>
      <c r="WDS559" s="577"/>
      <c r="WDU559" s="437"/>
      <c r="WDW559" s="577"/>
      <c r="WDY559" s="437"/>
      <c r="WEA559" s="577"/>
      <c r="WEC559" s="437"/>
      <c r="WEE559" s="577"/>
      <c r="WEG559" s="437"/>
      <c r="WEI559" s="577"/>
      <c r="WEK559" s="437"/>
      <c r="WEM559" s="577"/>
      <c r="WEO559" s="437"/>
      <c r="WEQ559" s="577"/>
      <c r="WES559" s="437"/>
      <c r="WEU559" s="577"/>
      <c r="WEW559" s="437"/>
      <c r="WEY559" s="577"/>
      <c r="WFA559" s="437"/>
      <c r="WFC559" s="577"/>
      <c r="WFE559" s="437"/>
      <c r="WFG559" s="577"/>
      <c r="WFI559" s="437"/>
      <c r="WFK559" s="577"/>
      <c r="WFM559" s="437"/>
      <c r="WFO559" s="577"/>
      <c r="WFQ559" s="437"/>
      <c r="WFS559" s="577"/>
      <c r="WFU559" s="437"/>
      <c r="WFW559" s="577"/>
      <c r="WFY559" s="437"/>
      <c r="WGA559" s="577"/>
      <c r="WGC559" s="437"/>
      <c r="WGE559" s="577"/>
      <c r="WGG559" s="437"/>
      <c r="WGI559" s="577"/>
      <c r="WGK559" s="437"/>
      <c r="WGM559" s="577"/>
      <c r="WGO559" s="437"/>
      <c r="WGQ559" s="577"/>
      <c r="WGS559" s="437"/>
      <c r="WGU559" s="577"/>
      <c r="WGW559" s="437"/>
      <c r="WGY559" s="577"/>
      <c r="WHA559" s="437"/>
      <c r="WHC559" s="577"/>
      <c r="WHE559" s="437"/>
      <c r="WHG559" s="577"/>
      <c r="WHI559" s="437"/>
      <c r="WHK559" s="577"/>
      <c r="WHM559" s="437"/>
      <c r="WHO559" s="577"/>
      <c r="WHQ559" s="437"/>
      <c r="WHS559" s="577"/>
      <c r="WHU559" s="437"/>
      <c r="WHW559" s="577"/>
      <c r="WHY559" s="437"/>
      <c r="WIA559" s="577"/>
      <c r="WIC559" s="437"/>
      <c r="WIE559" s="577"/>
      <c r="WIG559" s="437"/>
      <c r="WII559" s="577"/>
      <c r="WIK559" s="437"/>
      <c r="WIM559" s="577"/>
      <c r="WIO559" s="437"/>
      <c r="WIQ559" s="577"/>
      <c r="WIS559" s="437"/>
      <c r="WIU559" s="577"/>
      <c r="WIW559" s="437"/>
      <c r="WIY559" s="577"/>
      <c r="WJA559" s="437"/>
      <c r="WJC559" s="577"/>
      <c r="WJE559" s="437"/>
      <c r="WJG559" s="577"/>
      <c r="WJI559" s="437"/>
      <c r="WJK559" s="577"/>
      <c r="WJM559" s="437"/>
      <c r="WJO559" s="577"/>
      <c r="WJQ559" s="437"/>
      <c r="WJS559" s="577"/>
      <c r="WJU559" s="437"/>
      <c r="WJW559" s="577"/>
      <c r="WJY559" s="437"/>
      <c r="WKA559" s="577"/>
      <c r="WKC559" s="437"/>
      <c r="WKE559" s="577"/>
      <c r="WKG559" s="437"/>
      <c r="WKI559" s="577"/>
      <c r="WKK559" s="437"/>
      <c r="WKM559" s="577"/>
      <c r="WKO559" s="437"/>
      <c r="WKQ559" s="577"/>
      <c r="WKS559" s="437"/>
      <c r="WKU559" s="577"/>
      <c r="WKW559" s="437"/>
      <c r="WKY559" s="577"/>
      <c r="WLA559" s="437"/>
      <c r="WLC559" s="577"/>
      <c r="WLE559" s="437"/>
      <c r="WLG559" s="577"/>
      <c r="WLI559" s="437"/>
      <c r="WLK559" s="577"/>
      <c r="WLM559" s="437"/>
      <c r="WLO559" s="577"/>
      <c r="WLQ559" s="437"/>
      <c r="WLS559" s="577"/>
      <c r="WLU559" s="437"/>
      <c r="WLW559" s="577"/>
      <c r="WLY559" s="437"/>
      <c r="WMA559" s="577"/>
      <c r="WMC559" s="437"/>
      <c r="WME559" s="577"/>
      <c r="WMG559" s="437"/>
      <c r="WMI559" s="577"/>
      <c r="WMK559" s="437"/>
      <c r="WMM559" s="577"/>
      <c r="WMO559" s="437"/>
      <c r="WMQ559" s="577"/>
      <c r="WMS559" s="437"/>
      <c r="WMU559" s="577"/>
      <c r="WMW559" s="437"/>
      <c r="WMY559" s="577"/>
      <c r="WNA559" s="437"/>
      <c r="WNC559" s="577"/>
      <c r="WNE559" s="437"/>
      <c r="WNG559" s="577"/>
      <c r="WNI559" s="437"/>
      <c r="WNK559" s="577"/>
      <c r="WNM559" s="437"/>
      <c r="WNO559" s="577"/>
      <c r="WNQ559" s="437"/>
      <c r="WNS559" s="577"/>
      <c r="WNU559" s="437"/>
      <c r="WNW559" s="577"/>
      <c r="WNY559" s="437"/>
      <c r="WOA559" s="577"/>
      <c r="WOC559" s="437"/>
      <c r="WOE559" s="577"/>
      <c r="WOG559" s="437"/>
      <c r="WOI559" s="577"/>
      <c r="WOK559" s="437"/>
      <c r="WOM559" s="577"/>
      <c r="WOO559" s="437"/>
      <c r="WOQ559" s="577"/>
      <c r="WOS559" s="437"/>
      <c r="WOU559" s="577"/>
      <c r="WOW559" s="437"/>
      <c r="WOY559" s="577"/>
      <c r="WPA559" s="437"/>
      <c r="WPC559" s="577"/>
      <c r="WPE559" s="437"/>
      <c r="WPG559" s="577"/>
      <c r="WPI559" s="437"/>
      <c r="WPK559" s="577"/>
      <c r="WPM559" s="437"/>
      <c r="WPO559" s="577"/>
      <c r="WPQ559" s="437"/>
      <c r="WPS559" s="577"/>
      <c r="WPU559" s="437"/>
      <c r="WPW559" s="577"/>
      <c r="WPY559" s="437"/>
      <c r="WQA559" s="577"/>
      <c r="WQC559" s="437"/>
      <c r="WQE559" s="577"/>
      <c r="WQG559" s="437"/>
      <c r="WQI559" s="577"/>
      <c r="WQK559" s="437"/>
      <c r="WQM559" s="577"/>
      <c r="WQO559" s="437"/>
      <c r="WQQ559" s="577"/>
      <c r="WQS559" s="437"/>
      <c r="WQU559" s="577"/>
      <c r="WQW559" s="437"/>
      <c r="WQY559" s="577"/>
      <c r="WRA559" s="437"/>
      <c r="WRC559" s="577"/>
      <c r="WRE559" s="437"/>
      <c r="WRG559" s="577"/>
      <c r="WRI559" s="437"/>
      <c r="WRK559" s="577"/>
      <c r="WRM559" s="437"/>
      <c r="WRO559" s="577"/>
      <c r="WRQ559" s="437"/>
      <c r="WRS559" s="577"/>
      <c r="WRU559" s="437"/>
      <c r="WRW559" s="577"/>
      <c r="WRY559" s="437"/>
      <c r="WSA559" s="577"/>
      <c r="WSC559" s="437"/>
      <c r="WSE559" s="577"/>
      <c r="WSG559" s="437"/>
      <c r="WSI559" s="577"/>
      <c r="WSK559" s="437"/>
      <c r="WSM559" s="577"/>
      <c r="WSO559" s="437"/>
      <c r="WSQ559" s="577"/>
      <c r="WSS559" s="437"/>
      <c r="WSU559" s="577"/>
      <c r="WSW559" s="437"/>
      <c r="WSY559" s="577"/>
      <c r="WTA559" s="437"/>
      <c r="WTC559" s="577"/>
      <c r="WTE559" s="437"/>
      <c r="WTG559" s="577"/>
      <c r="WTI559" s="437"/>
      <c r="WTK559" s="577"/>
      <c r="WTM559" s="437"/>
      <c r="WTO559" s="577"/>
      <c r="WTQ559" s="437"/>
      <c r="WTS559" s="577"/>
      <c r="WTU559" s="437"/>
      <c r="WTW559" s="577"/>
      <c r="WTY559" s="437"/>
      <c r="WUA559" s="577"/>
      <c r="WUC559" s="437"/>
      <c r="WUE559" s="577"/>
      <c r="WUG559" s="437"/>
      <c r="WUI559" s="577"/>
      <c r="WUK559" s="437"/>
      <c r="WUM559" s="577"/>
      <c r="WUO559" s="437"/>
      <c r="WUQ559" s="577"/>
      <c r="WUS559" s="437"/>
      <c r="WUU559" s="577"/>
      <c r="WUW559" s="437"/>
      <c r="WUY559" s="577"/>
      <c r="WVA559" s="437"/>
      <c r="WVC559" s="577"/>
      <c r="WVE559" s="437"/>
      <c r="WVG559" s="577"/>
      <c r="WVI559" s="437"/>
      <c r="WVK559" s="577"/>
      <c r="WVM559" s="437"/>
      <c r="WVO559" s="577"/>
      <c r="WVQ559" s="437"/>
      <c r="WVS559" s="577"/>
      <c r="WVU559" s="437"/>
      <c r="WVW559" s="577"/>
      <c r="WVY559" s="437"/>
      <c r="WWA559" s="577"/>
      <c r="WWC559" s="437"/>
      <c r="WWE559" s="577"/>
      <c r="WWG559" s="437"/>
      <c r="WWI559" s="577"/>
      <c r="WWK559" s="437"/>
      <c r="WWM559" s="577"/>
      <c r="WWO559" s="437"/>
      <c r="WWQ559" s="577"/>
      <c r="WWS559" s="437"/>
      <c r="WWU559" s="577"/>
      <c r="WWW559" s="437"/>
      <c r="WWY559" s="577"/>
      <c r="WXA559" s="437"/>
      <c r="WXC559" s="577"/>
      <c r="WXE559" s="437"/>
      <c r="WXG559" s="577"/>
      <c r="WXI559" s="437"/>
      <c r="WXK559" s="577"/>
      <c r="WXM559" s="437"/>
      <c r="WXO559" s="577"/>
      <c r="WXQ559" s="437"/>
      <c r="WXS559" s="577"/>
      <c r="WXU559" s="437"/>
      <c r="WXW559" s="577"/>
      <c r="WXY559" s="437"/>
      <c r="WYA559" s="577"/>
      <c r="WYC559" s="437"/>
      <c r="WYE559" s="577"/>
      <c r="WYG559" s="437"/>
      <c r="WYI559" s="577"/>
      <c r="WYK559" s="437"/>
      <c r="WYM559" s="577"/>
      <c r="WYO559" s="437"/>
      <c r="WYQ559" s="577"/>
      <c r="WYS559" s="437"/>
      <c r="WYU559" s="577"/>
      <c r="WYW559" s="437"/>
      <c r="WYY559" s="577"/>
      <c r="WZA559" s="437"/>
      <c r="WZC559" s="577"/>
      <c r="WZE559" s="437"/>
      <c r="WZG559" s="577"/>
      <c r="WZI559" s="437"/>
      <c r="WZK559" s="577"/>
      <c r="WZM559" s="437"/>
      <c r="WZO559" s="577"/>
      <c r="WZQ559" s="437"/>
      <c r="WZS559" s="577"/>
      <c r="WZU559" s="437"/>
      <c r="WZW559" s="577"/>
      <c r="WZY559" s="437"/>
      <c r="XAA559" s="577"/>
      <c r="XAC559" s="437"/>
      <c r="XAE559" s="577"/>
      <c r="XAG559" s="437"/>
      <c r="XAI559" s="577"/>
      <c r="XAK559" s="437"/>
      <c r="XAM559" s="577"/>
      <c r="XAO559" s="437"/>
      <c r="XAQ559" s="577"/>
      <c r="XAS559" s="437"/>
      <c r="XAU559" s="577"/>
      <c r="XAW559" s="437"/>
      <c r="XAY559" s="577"/>
      <c r="XBA559" s="437"/>
      <c r="XBC559" s="577"/>
      <c r="XBE559" s="437"/>
      <c r="XBG559" s="577"/>
      <c r="XBI559" s="437"/>
      <c r="XBK559" s="577"/>
      <c r="XBM559" s="437"/>
      <c r="XBO559" s="577"/>
      <c r="XBQ559" s="437"/>
      <c r="XBS559" s="577"/>
      <c r="XBU559" s="437"/>
      <c r="XBW559" s="577"/>
      <c r="XBY559" s="437"/>
      <c r="XCA559" s="577"/>
      <c r="XCC559" s="437"/>
      <c r="XCE559" s="577"/>
      <c r="XCG559" s="437"/>
      <c r="XCI559" s="577"/>
      <c r="XCK559" s="437"/>
      <c r="XCM559" s="577"/>
      <c r="XCO559" s="437"/>
      <c r="XCQ559" s="577"/>
      <c r="XCS559" s="437"/>
      <c r="XCU559" s="577"/>
      <c r="XCW559" s="437"/>
      <c r="XCY559" s="577"/>
      <c r="XDA559" s="437"/>
      <c r="XDC559" s="577"/>
      <c r="XDE559" s="437"/>
      <c r="XDG559" s="577"/>
      <c r="XDI559" s="437"/>
      <c r="XDK559" s="577"/>
      <c r="XDM559" s="437"/>
      <c r="XDO559" s="577"/>
      <c r="XDQ559" s="437"/>
      <c r="XDS559" s="577"/>
      <c r="XDU559" s="437"/>
      <c r="XDW559" s="577"/>
      <c r="XDY559" s="437"/>
      <c r="XEA559" s="577"/>
      <c r="XEC559" s="437"/>
      <c r="XEE559" s="577"/>
      <c r="XEG559" s="437"/>
      <c r="XEI559" s="577"/>
      <c r="XEK559" s="437"/>
      <c r="XEM559" s="577"/>
      <c r="XEO559" s="437"/>
      <c r="XEQ559" s="577"/>
      <c r="XES559" s="437"/>
      <c r="XEU559" s="577"/>
      <c r="XEW559" s="437"/>
      <c r="XEY559" s="577"/>
      <c r="XFA559" s="437"/>
      <c r="XFC559" s="577"/>
    </row>
    <row r="560" spans="1:1023 1025:2047 2049:3071 3073:4095 4097:5119 5121:6143 6145:7167 7169:8191 8193:9215 9217:10239 10241:11263 11265:12287 12289:13311 13313:14335 14337:15359 15361:16383">
      <c r="A560" s="437"/>
    </row>
    <row r="561" spans="2:2" ht="23.25">
      <c r="B561" s="391" t="s">
        <v>893</v>
      </c>
    </row>
  </sheetData>
  <mergeCells count="8">
    <mergeCell ref="A555:D555"/>
    <mergeCell ref="C6:C7"/>
    <mergeCell ref="D6:D7"/>
    <mergeCell ref="A1:D1"/>
    <mergeCell ref="A2:D2"/>
    <mergeCell ref="A3:D3"/>
    <mergeCell ref="A6:B7"/>
    <mergeCell ref="B4:C4"/>
  </mergeCells>
  <printOptions horizontalCentered="1"/>
  <pageMargins left="0.39370078740157483" right="0.39370078740157483" top="0.74803149606299213" bottom="0.74803149606299213" header="0.31496062992125984" footer="0.31496062992125984"/>
  <pageSetup scale="9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37"/>
  <sheetViews>
    <sheetView view="pageBreakPreview" zoomScaleSheetLayoutView="100" workbookViewId="0">
      <selection activeCell="H8" sqref="H8"/>
    </sheetView>
  </sheetViews>
  <sheetFormatPr baseColWidth="10" defaultColWidth="11.28515625" defaultRowHeight="16.5"/>
  <cols>
    <col min="1" max="1" width="3.7109375" style="121" customWidth="1"/>
    <col min="2" max="2" width="35.7109375" style="103" customWidth="1"/>
    <col min="3" max="3" width="26.7109375" style="103" customWidth="1"/>
    <col min="4" max="5" width="15.7109375" style="103" customWidth="1"/>
    <col min="6" max="16384" width="11.28515625" style="103"/>
  </cols>
  <sheetData>
    <row r="1" spans="1:5">
      <c r="A1" s="1473" t="str">
        <f>'[3]CPCA-I-01'!A1:G1</f>
        <v xml:space="preserve">Nombre de la Entidad </v>
      </c>
      <c r="B1" s="1473"/>
      <c r="C1" s="1473"/>
      <c r="D1" s="1473"/>
      <c r="E1" s="1473"/>
    </row>
    <row r="2" spans="1:5">
      <c r="A2" s="975"/>
      <c r="B2" s="975"/>
      <c r="C2" s="975" t="s">
        <v>1828</v>
      </c>
      <c r="D2" s="975"/>
      <c r="E2" s="975"/>
    </row>
    <row r="3" spans="1:5">
      <c r="A3" s="1474" t="str">
        <f>'CPCA-IV-02'!A3:E3</f>
        <v>Del 01 de enero al 31 de diciembre de 2021</v>
      </c>
      <c r="B3" s="1474"/>
      <c r="C3" s="1474"/>
      <c r="D3" s="1474"/>
      <c r="E3" s="1474"/>
    </row>
    <row r="4" spans="1:5">
      <c r="A4" s="971"/>
      <c r="B4" s="971"/>
      <c r="C4" s="974" t="s">
        <v>1829</v>
      </c>
      <c r="D4" s="51"/>
      <c r="E4" s="976"/>
    </row>
    <row r="5" spans="1:5" ht="6.75" customHeight="1" thickBot="1"/>
    <row r="6" spans="1:5" s="204" customFormat="1" ht="30" customHeight="1">
      <c r="A6" s="1387" t="s">
        <v>1830</v>
      </c>
      <c r="B6" s="1388"/>
      <c r="C6" s="977" t="s">
        <v>1831</v>
      </c>
      <c r="D6" s="972" t="s">
        <v>1832</v>
      </c>
      <c r="E6" s="973" t="s">
        <v>1833</v>
      </c>
    </row>
    <row r="7" spans="1:5" s="204" customFormat="1" ht="30" customHeight="1" thickBot="1">
      <c r="A7" s="1389"/>
      <c r="B7" s="1390"/>
      <c r="C7" s="333" t="s">
        <v>781</v>
      </c>
      <c r="D7" s="333" t="s">
        <v>782</v>
      </c>
      <c r="E7" s="334" t="s">
        <v>1834</v>
      </c>
    </row>
    <row r="8" spans="1:5" s="204" customFormat="1" ht="12.75" customHeight="1">
      <c r="A8" s="1391"/>
      <c r="B8" s="1475"/>
      <c r="C8" s="1392"/>
      <c r="D8" s="1392"/>
      <c r="E8" s="1476"/>
    </row>
    <row r="9" spans="1:5" s="204" customFormat="1" ht="20.25" customHeight="1">
      <c r="A9" s="335">
        <v>1</v>
      </c>
      <c r="B9" s="978"/>
      <c r="C9" s="337"/>
      <c r="D9" s="338"/>
      <c r="E9" s="348" t="str">
        <f>IF(B9&lt;&gt;"",C9+D9,"")</f>
        <v/>
      </c>
    </row>
    <row r="10" spans="1:5" s="204" customFormat="1" ht="20.25" customHeight="1">
      <c r="A10" s="335">
        <v>2</v>
      </c>
      <c r="B10" s="978"/>
      <c r="C10" s="337"/>
      <c r="D10" s="338"/>
      <c r="E10" s="348" t="str">
        <f t="shared" ref="E10:E18" si="0">IF(B10&lt;&gt;"",C10+D10,"")</f>
        <v/>
      </c>
    </row>
    <row r="11" spans="1:5" s="204" customFormat="1" ht="20.25" customHeight="1">
      <c r="A11" s="335">
        <v>3</v>
      </c>
      <c r="B11" s="978"/>
      <c r="C11" s="337"/>
      <c r="D11" s="338"/>
      <c r="E11" s="348" t="str">
        <f t="shared" si="0"/>
        <v/>
      </c>
    </row>
    <row r="12" spans="1:5" s="204" customFormat="1" ht="20.25" customHeight="1">
      <c r="A12" s="335">
        <v>4</v>
      </c>
      <c r="B12" s="978"/>
      <c r="C12" s="337"/>
      <c r="D12" s="338"/>
      <c r="E12" s="348" t="str">
        <f t="shared" si="0"/>
        <v/>
      </c>
    </row>
    <row r="13" spans="1:5" s="204" customFormat="1" ht="20.25" customHeight="1">
      <c r="A13" s="335">
        <v>5</v>
      </c>
      <c r="B13" s="978"/>
      <c r="C13" s="337"/>
      <c r="D13" s="338"/>
      <c r="E13" s="348" t="str">
        <f t="shared" si="0"/>
        <v/>
      </c>
    </row>
    <row r="14" spans="1:5" s="204" customFormat="1" ht="20.25" customHeight="1">
      <c r="A14" s="335">
        <v>6</v>
      </c>
      <c r="B14" s="978"/>
      <c r="C14" s="337"/>
      <c r="D14" s="338"/>
      <c r="E14" s="348" t="str">
        <f t="shared" si="0"/>
        <v/>
      </c>
    </row>
    <row r="15" spans="1:5" s="204" customFormat="1" ht="20.25" customHeight="1">
      <c r="A15" s="335">
        <v>7</v>
      </c>
      <c r="B15" s="978"/>
      <c r="C15" s="337"/>
      <c r="D15" s="338"/>
      <c r="E15" s="348" t="str">
        <f t="shared" si="0"/>
        <v/>
      </c>
    </row>
    <row r="16" spans="1:5" s="204" customFormat="1" ht="20.25" customHeight="1">
      <c r="A16" s="335">
        <v>8</v>
      </c>
      <c r="B16" s="978"/>
      <c r="C16" s="337"/>
      <c r="D16" s="338"/>
      <c r="E16" s="348" t="str">
        <f t="shared" si="0"/>
        <v/>
      </c>
    </row>
    <row r="17" spans="1:7" s="204" customFormat="1" ht="20.25" customHeight="1">
      <c r="A17" s="335">
        <v>9</v>
      </c>
      <c r="B17" s="978"/>
      <c r="C17" s="337"/>
      <c r="D17" s="338"/>
      <c r="E17" s="348" t="str">
        <f t="shared" si="0"/>
        <v/>
      </c>
    </row>
    <row r="18" spans="1:7" s="204" customFormat="1" ht="20.25" customHeight="1">
      <c r="A18" s="335">
        <v>10</v>
      </c>
      <c r="B18" s="978"/>
      <c r="C18" s="337"/>
      <c r="D18" s="338"/>
      <c r="E18" s="348" t="str">
        <f t="shared" si="0"/>
        <v/>
      </c>
    </row>
    <row r="19" spans="1:7" s="204" customFormat="1" ht="20.25" customHeight="1">
      <c r="A19" s="335"/>
      <c r="B19" s="979" t="s">
        <v>1835</v>
      </c>
      <c r="C19" s="346">
        <f>SUM(C9:C18)</f>
        <v>0</v>
      </c>
      <c r="D19" s="346">
        <f>SUM(D9:D18)</f>
        <v>0</v>
      </c>
      <c r="E19" s="348">
        <f>C19+D19</f>
        <v>0</v>
      </c>
      <c r="G19" s="980"/>
    </row>
    <row r="20" spans="1:7" s="204" customFormat="1" ht="21" customHeight="1">
      <c r="A20" s="1383" t="s">
        <v>1836</v>
      </c>
      <c r="B20" s="1384"/>
      <c r="C20" s="1384"/>
      <c r="D20" s="1384"/>
      <c r="E20" s="1385"/>
    </row>
    <row r="21" spans="1:7" s="204" customFormat="1" ht="20.25" customHeight="1">
      <c r="A21" s="335">
        <v>1</v>
      </c>
      <c r="B21" s="336"/>
      <c r="C21" s="337"/>
      <c r="D21" s="338"/>
      <c r="E21" s="348" t="str">
        <f>IF(B21&lt;&gt;"",C21+D21,"")</f>
        <v/>
      </c>
    </row>
    <row r="22" spans="1:7" s="204" customFormat="1" ht="20.25" customHeight="1">
      <c r="A22" s="335">
        <v>2</v>
      </c>
      <c r="B22" s="336"/>
      <c r="C22" s="337"/>
      <c r="D22" s="338"/>
      <c r="E22" s="348" t="str">
        <f t="shared" ref="E22:E30" si="1">IF(B22&lt;&gt;"",C22+D22,"")</f>
        <v/>
      </c>
    </row>
    <row r="23" spans="1:7" s="204" customFormat="1" ht="20.25" customHeight="1">
      <c r="A23" s="335">
        <v>3</v>
      </c>
      <c r="B23" s="336"/>
      <c r="C23" s="337"/>
      <c r="D23" s="338"/>
      <c r="E23" s="348" t="str">
        <f t="shared" si="1"/>
        <v/>
      </c>
    </row>
    <row r="24" spans="1:7" s="204" customFormat="1" ht="20.25" customHeight="1">
      <c r="A24" s="335">
        <v>4</v>
      </c>
      <c r="B24" s="336"/>
      <c r="C24" s="337"/>
      <c r="D24" s="338"/>
      <c r="E24" s="348" t="str">
        <f t="shared" si="1"/>
        <v/>
      </c>
    </row>
    <row r="25" spans="1:7" s="204" customFormat="1" ht="20.25" customHeight="1">
      <c r="A25" s="335">
        <v>5</v>
      </c>
      <c r="B25" s="336"/>
      <c r="C25" s="337"/>
      <c r="D25" s="338"/>
      <c r="E25" s="348" t="str">
        <f t="shared" si="1"/>
        <v/>
      </c>
    </row>
    <row r="26" spans="1:7" s="204" customFormat="1" ht="20.25" customHeight="1">
      <c r="A26" s="335">
        <v>6</v>
      </c>
      <c r="B26" s="336"/>
      <c r="C26" s="337"/>
      <c r="D26" s="338"/>
      <c r="E26" s="348" t="str">
        <f t="shared" si="1"/>
        <v/>
      </c>
    </row>
    <row r="27" spans="1:7" s="204" customFormat="1" ht="20.25" customHeight="1">
      <c r="A27" s="335">
        <v>7</v>
      </c>
      <c r="B27" s="336"/>
      <c r="C27" s="337"/>
      <c r="D27" s="338"/>
      <c r="E27" s="348" t="str">
        <f t="shared" si="1"/>
        <v/>
      </c>
    </row>
    <row r="28" spans="1:7" s="204" customFormat="1" ht="20.25" customHeight="1">
      <c r="A28" s="335">
        <v>8</v>
      </c>
      <c r="B28" s="336"/>
      <c r="C28" s="337"/>
      <c r="D28" s="338"/>
      <c r="E28" s="348" t="str">
        <f t="shared" si="1"/>
        <v/>
      </c>
    </row>
    <row r="29" spans="1:7" s="204" customFormat="1" ht="20.25" customHeight="1">
      <c r="A29" s="335">
        <v>9</v>
      </c>
      <c r="B29" s="336"/>
      <c r="C29" s="337"/>
      <c r="D29" s="338"/>
      <c r="E29" s="348" t="str">
        <f t="shared" si="1"/>
        <v/>
      </c>
    </row>
    <row r="30" spans="1:7" s="204" customFormat="1" ht="20.25" customHeight="1">
      <c r="A30" s="335">
        <v>10</v>
      </c>
      <c r="B30" s="336"/>
      <c r="C30" s="337"/>
      <c r="D30" s="338"/>
      <c r="E30" s="348" t="str">
        <f t="shared" si="1"/>
        <v/>
      </c>
    </row>
    <row r="31" spans="1:7" s="342" customFormat="1" ht="22.5" customHeight="1" thickBot="1">
      <c r="A31" s="335"/>
      <c r="B31" s="341" t="s">
        <v>1837</v>
      </c>
      <c r="C31" s="981">
        <f>SUM(C21:C30)</f>
        <v>0</v>
      </c>
      <c r="D31" s="982">
        <f>SUM(D21:D30)</f>
        <v>0</v>
      </c>
      <c r="E31" s="983">
        <f>C31+D31</f>
        <v>0</v>
      </c>
    </row>
    <row r="32" spans="1:7" ht="30.75" customHeight="1" thickBot="1">
      <c r="A32" s="343"/>
      <c r="B32" s="344" t="s">
        <v>788</v>
      </c>
      <c r="C32" s="349">
        <f>SUM(C19,C31)</f>
        <v>0</v>
      </c>
      <c r="D32" s="349">
        <f>SUM(D19,D31)</f>
        <v>0</v>
      </c>
      <c r="E32" s="350">
        <f>SUM(E19,E31)</f>
        <v>0</v>
      </c>
    </row>
    <row r="33" spans="1:10" ht="30.75" customHeight="1">
      <c r="A33" s="501"/>
      <c r="B33" s="502"/>
      <c r="C33" s="503"/>
      <c r="D33" s="503"/>
      <c r="E33" s="503"/>
    </row>
    <row r="34" spans="1:10" ht="30.75" customHeight="1">
      <c r="A34" s="501"/>
      <c r="B34" s="502"/>
      <c r="C34" s="503"/>
      <c r="D34" s="503"/>
      <c r="E34" s="503"/>
    </row>
    <row r="35" spans="1:10" ht="30.75" customHeight="1">
      <c r="A35" s="501"/>
      <c r="B35" s="502"/>
      <c r="C35" s="503"/>
      <c r="D35" s="503"/>
      <c r="E35" s="503"/>
    </row>
    <row r="36" spans="1:10" ht="12.75" customHeight="1">
      <c r="J36" s="345"/>
    </row>
    <row r="37" spans="1:10" ht="20.25">
      <c r="B37" s="984" t="s">
        <v>1838</v>
      </c>
    </row>
  </sheetData>
  <mergeCells count="5">
    <mergeCell ref="A1:E1"/>
    <mergeCell ref="A3:E3"/>
    <mergeCell ref="A6:B7"/>
    <mergeCell ref="A8:E8"/>
    <mergeCell ref="A20:E20"/>
  </mergeCells>
  <printOptions horizontalCentered="1"/>
  <pageMargins left="0.39370078740157483" right="0.39370078740157483" top="0.74803149606299213" bottom="0.74803149606299213" header="0.31496062992125984" footer="0.31496062992125984"/>
  <pageSetup scale="92"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C508"/>
  <sheetViews>
    <sheetView view="pageBreakPreview" topLeftCell="A379" zoomScale="110" zoomScaleSheetLayoutView="110" workbookViewId="0">
      <selection activeCell="C347" sqref="C347"/>
    </sheetView>
  </sheetViews>
  <sheetFormatPr baseColWidth="10" defaultRowHeight="15"/>
  <cols>
    <col min="1" max="1" width="16.5703125" customWidth="1"/>
    <col min="2" max="2" width="38.5703125" customWidth="1"/>
    <col min="3" max="3" width="38.140625" style="955" customWidth="1"/>
  </cols>
  <sheetData>
    <row r="1" spans="1:3" ht="15.75">
      <c r="A1" s="1463" t="str">
        <f>'CPCA-I-01'!A1:G1</f>
        <v>Universidad Tecnológica de Guaymas</v>
      </c>
      <c r="B1" s="1463">
        <f>'[4]ETCA-I-01'!A1:G1</f>
        <v>0</v>
      </c>
      <c r="C1" s="1463"/>
    </row>
    <row r="2" spans="1:3" ht="15.75">
      <c r="A2" s="1463" t="s">
        <v>1780</v>
      </c>
      <c r="B2" s="1463"/>
      <c r="C2" s="1463"/>
    </row>
    <row r="3" spans="1:3" ht="15.75">
      <c r="A3" s="1463" t="str">
        <f>'CPCA-I-01'!A3:G3</f>
        <v>Al 31 de diciembre de 2021</v>
      </c>
      <c r="B3" s="1463"/>
      <c r="C3" s="1463"/>
    </row>
    <row r="4" spans="1:3" ht="15.75" thickBot="1"/>
    <row r="5" spans="1:3">
      <c r="A5" s="1478" t="s">
        <v>885</v>
      </c>
      <c r="B5" s="1478" t="s">
        <v>246</v>
      </c>
      <c r="C5" s="970"/>
    </row>
    <row r="6" spans="1:3">
      <c r="A6" s="1479"/>
      <c r="B6" s="1479"/>
      <c r="C6" s="969"/>
    </row>
    <row r="7" spans="1:3" s="960" customFormat="1">
      <c r="A7" s="962">
        <v>1</v>
      </c>
      <c r="B7" s="962" t="s">
        <v>1779</v>
      </c>
      <c r="C7" s="968">
        <f>+C9+C81</f>
        <v>27712317</v>
      </c>
    </row>
    <row r="8" spans="1:3">
      <c r="A8" s="957"/>
      <c r="B8" s="957"/>
      <c r="C8" s="958"/>
    </row>
    <row r="9" spans="1:3">
      <c r="A9" s="957">
        <v>1.1000000000000001</v>
      </c>
      <c r="B9" s="957" t="s">
        <v>1778</v>
      </c>
      <c r="C9" s="958">
        <f>+C11+C34+C40+C42+C47+C55+C60+C64+C79</f>
        <v>27712317</v>
      </c>
    </row>
    <row r="10" spans="1:3">
      <c r="A10" s="957"/>
      <c r="B10" s="957"/>
      <c r="C10" s="958"/>
    </row>
    <row r="11" spans="1:3">
      <c r="A11" s="957" t="s">
        <v>1777</v>
      </c>
      <c r="B11" s="957" t="s">
        <v>198</v>
      </c>
      <c r="C11" s="958">
        <f>+C12+C18+C20+C21+C26+C29+C30+C31+C32</f>
        <v>0</v>
      </c>
    </row>
    <row r="12" spans="1:3" ht="24">
      <c r="A12" s="957" t="s">
        <v>1776</v>
      </c>
      <c r="B12" s="957" t="s">
        <v>1775</v>
      </c>
      <c r="C12" s="956">
        <f>+C13+C15+C17</f>
        <v>0</v>
      </c>
    </row>
    <row r="13" spans="1:3">
      <c r="A13" s="959" t="s">
        <v>1774</v>
      </c>
      <c r="B13" s="967" t="s">
        <v>1773</v>
      </c>
      <c r="C13" s="958">
        <f>+C14</f>
        <v>0</v>
      </c>
    </row>
    <row r="14" spans="1:3">
      <c r="A14" s="959" t="s">
        <v>1772</v>
      </c>
      <c r="B14" s="959" t="s">
        <v>1768</v>
      </c>
      <c r="C14" s="958">
        <v>0</v>
      </c>
    </row>
    <row r="15" spans="1:3" ht="24">
      <c r="A15" s="959" t="s">
        <v>1771</v>
      </c>
      <c r="B15" s="967" t="s">
        <v>1770</v>
      </c>
      <c r="C15" s="958">
        <f>+C16</f>
        <v>0</v>
      </c>
    </row>
    <row r="16" spans="1:3">
      <c r="A16" s="959" t="s">
        <v>1769</v>
      </c>
      <c r="B16" s="959" t="s">
        <v>1768</v>
      </c>
      <c r="C16" s="958">
        <v>0</v>
      </c>
    </row>
    <row r="17" spans="1:3">
      <c r="A17" s="959" t="s">
        <v>1767</v>
      </c>
      <c r="B17" s="967" t="s">
        <v>1766</v>
      </c>
      <c r="C17" s="958">
        <v>0</v>
      </c>
    </row>
    <row r="18" spans="1:3" ht="24">
      <c r="A18" s="957" t="s">
        <v>1765</v>
      </c>
      <c r="B18" s="957" t="s">
        <v>1764</v>
      </c>
      <c r="C18" s="956">
        <f>+C19</f>
        <v>0</v>
      </c>
    </row>
    <row r="19" spans="1:3">
      <c r="A19" s="959" t="s">
        <v>1763</v>
      </c>
      <c r="B19" s="959" t="s">
        <v>1762</v>
      </c>
      <c r="C19" s="958">
        <v>0</v>
      </c>
    </row>
    <row r="20" spans="1:3">
      <c r="A20" s="957" t="s">
        <v>1761</v>
      </c>
      <c r="B20" s="957" t="s">
        <v>1760</v>
      </c>
      <c r="C20" s="958"/>
    </row>
    <row r="21" spans="1:3">
      <c r="A21" s="957" t="s">
        <v>1759</v>
      </c>
      <c r="B21" s="957" t="s">
        <v>1758</v>
      </c>
      <c r="C21" s="956">
        <f>+C22</f>
        <v>0</v>
      </c>
    </row>
    <row r="22" spans="1:3" ht="24">
      <c r="A22" s="959" t="s">
        <v>1757</v>
      </c>
      <c r="B22" s="959" t="s">
        <v>1756</v>
      </c>
      <c r="C22" s="963">
        <f>+C23+C24+C25</f>
        <v>0</v>
      </c>
    </row>
    <row r="23" spans="1:3">
      <c r="A23" s="959" t="s">
        <v>1755</v>
      </c>
      <c r="B23" s="959" t="s">
        <v>1754</v>
      </c>
      <c r="C23" s="958">
        <v>0</v>
      </c>
    </row>
    <row r="24" spans="1:3" ht="24">
      <c r="A24" s="959" t="s">
        <v>1753</v>
      </c>
      <c r="B24" s="959" t="s">
        <v>1752</v>
      </c>
      <c r="C24" s="958">
        <v>0</v>
      </c>
    </row>
    <row r="25" spans="1:3">
      <c r="A25" s="959" t="s">
        <v>1751</v>
      </c>
      <c r="B25" s="959" t="s">
        <v>1750</v>
      </c>
      <c r="C25" s="958">
        <v>0</v>
      </c>
    </row>
    <row r="26" spans="1:3" ht="36">
      <c r="A26" s="957" t="s">
        <v>1749</v>
      </c>
      <c r="B26" s="957" t="s">
        <v>1748</v>
      </c>
      <c r="C26" s="956">
        <f>+C27+C28</f>
        <v>0</v>
      </c>
    </row>
    <row r="27" spans="1:3">
      <c r="A27" s="959" t="s">
        <v>1747</v>
      </c>
      <c r="B27" s="959" t="s">
        <v>1746</v>
      </c>
      <c r="C27" s="958">
        <v>0</v>
      </c>
    </row>
    <row r="28" spans="1:3">
      <c r="A28" s="959" t="s">
        <v>1745</v>
      </c>
      <c r="B28" s="959" t="s">
        <v>1744</v>
      </c>
      <c r="C28" s="958">
        <v>0</v>
      </c>
    </row>
    <row r="29" spans="1:3">
      <c r="A29" s="957" t="s">
        <v>1743</v>
      </c>
      <c r="B29" s="957" t="s">
        <v>1742</v>
      </c>
      <c r="C29" s="958">
        <v>0</v>
      </c>
    </row>
    <row r="30" spans="1:3">
      <c r="A30" s="957" t="s">
        <v>1741</v>
      </c>
      <c r="B30" s="957" t="s">
        <v>1740</v>
      </c>
      <c r="C30" s="958">
        <v>0</v>
      </c>
    </row>
    <row r="31" spans="1:3">
      <c r="A31" s="957" t="s">
        <v>1739</v>
      </c>
      <c r="B31" s="957" t="s">
        <v>1738</v>
      </c>
      <c r="C31" s="958">
        <v>0</v>
      </c>
    </row>
    <row r="32" spans="1:3">
      <c r="A32" s="957" t="s">
        <v>1737</v>
      </c>
      <c r="B32" s="957" t="s">
        <v>1736</v>
      </c>
      <c r="C32" s="958">
        <v>0</v>
      </c>
    </row>
    <row r="33" spans="1:3">
      <c r="A33" s="957"/>
      <c r="B33" s="957"/>
      <c r="C33" s="958"/>
    </row>
    <row r="34" spans="1:3">
      <c r="A34" s="957" t="s">
        <v>1735</v>
      </c>
      <c r="B34" s="957" t="s">
        <v>1734</v>
      </c>
      <c r="C34" s="958">
        <f>+C35+C36+C38+C37</f>
        <v>0</v>
      </c>
    </row>
    <row r="35" spans="1:3">
      <c r="A35" s="959" t="s">
        <v>1733</v>
      </c>
      <c r="B35" s="959" t="s">
        <v>1732</v>
      </c>
      <c r="C35" s="958">
        <v>0</v>
      </c>
    </row>
    <row r="36" spans="1:3">
      <c r="A36" s="959" t="s">
        <v>1731</v>
      </c>
      <c r="B36" s="959" t="s">
        <v>1730</v>
      </c>
      <c r="C36" s="958">
        <v>0</v>
      </c>
    </row>
    <row r="37" spans="1:3" ht="24">
      <c r="A37" s="959" t="s">
        <v>1729</v>
      </c>
      <c r="B37" s="959" t="s">
        <v>1728</v>
      </c>
      <c r="C37" s="958">
        <v>0</v>
      </c>
    </row>
    <row r="38" spans="1:3">
      <c r="A38" s="959" t="s">
        <v>1727</v>
      </c>
      <c r="B38" s="959" t="s">
        <v>1726</v>
      </c>
      <c r="C38" s="958">
        <v>0</v>
      </c>
    </row>
    <row r="39" spans="1:3">
      <c r="A39" s="959"/>
      <c r="B39" s="959"/>
      <c r="C39" s="958"/>
    </row>
    <row r="40" spans="1:3">
      <c r="A40" s="957" t="s">
        <v>1725</v>
      </c>
      <c r="B40" s="957" t="s">
        <v>418</v>
      </c>
      <c r="C40" s="958">
        <v>0</v>
      </c>
    </row>
    <row r="41" spans="1:3">
      <c r="A41" s="957"/>
      <c r="B41" s="957"/>
      <c r="C41" s="958"/>
    </row>
    <row r="42" spans="1:3" ht="24">
      <c r="A42" s="957" t="s">
        <v>1724</v>
      </c>
      <c r="B42" s="957" t="s">
        <v>1723</v>
      </c>
      <c r="C42" s="958">
        <f>+C43+C44+C45</f>
        <v>0</v>
      </c>
    </row>
    <row r="43" spans="1:3">
      <c r="A43" s="959" t="s">
        <v>1722</v>
      </c>
      <c r="B43" s="959" t="s">
        <v>1721</v>
      </c>
      <c r="C43" s="958">
        <v>0</v>
      </c>
    </row>
    <row r="44" spans="1:3" ht="24">
      <c r="A44" s="959" t="s">
        <v>1720</v>
      </c>
      <c r="B44" s="959" t="s">
        <v>1719</v>
      </c>
      <c r="C44" s="958">
        <v>0</v>
      </c>
    </row>
    <row r="45" spans="1:3" ht="24">
      <c r="A45" s="959" t="s">
        <v>1718</v>
      </c>
      <c r="B45" s="959" t="s">
        <v>1717</v>
      </c>
      <c r="C45" s="958">
        <v>0</v>
      </c>
    </row>
    <row r="46" spans="1:3">
      <c r="A46" s="959"/>
      <c r="B46" s="959"/>
      <c r="C46" s="958"/>
    </row>
    <row r="47" spans="1:3">
      <c r="A47" s="957" t="s">
        <v>1716</v>
      </c>
      <c r="B47" s="957" t="s">
        <v>1715</v>
      </c>
      <c r="C47" s="958">
        <f>+C48+C51+C52+C53</f>
        <v>0</v>
      </c>
    </row>
    <row r="48" spans="1:3">
      <c r="A48" s="959" t="s">
        <v>1714</v>
      </c>
      <c r="B48" s="959" t="s">
        <v>1585</v>
      </c>
      <c r="C48" s="958">
        <f>+C49+C50</f>
        <v>0</v>
      </c>
    </row>
    <row r="49" spans="1:3">
      <c r="A49" s="959" t="s">
        <v>1713</v>
      </c>
      <c r="B49" s="959" t="s">
        <v>1167</v>
      </c>
      <c r="C49" s="958">
        <v>0</v>
      </c>
    </row>
    <row r="50" spans="1:3">
      <c r="A50" s="959" t="s">
        <v>1712</v>
      </c>
      <c r="B50" s="959" t="s">
        <v>1165</v>
      </c>
      <c r="C50" s="958">
        <v>0</v>
      </c>
    </row>
    <row r="51" spans="1:3">
      <c r="A51" s="959" t="s">
        <v>1711</v>
      </c>
      <c r="B51" s="959" t="s">
        <v>1577</v>
      </c>
      <c r="C51" s="958">
        <v>0</v>
      </c>
    </row>
    <row r="52" spans="1:3">
      <c r="A52" s="959" t="s">
        <v>1710</v>
      </c>
      <c r="B52" s="959" t="s">
        <v>1709</v>
      </c>
      <c r="C52" s="958">
        <v>0</v>
      </c>
    </row>
    <row r="53" spans="1:3">
      <c r="A53" s="959" t="s">
        <v>1708</v>
      </c>
      <c r="B53" s="959" t="s">
        <v>1707</v>
      </c>
      <c r="C53" s="958">
        <v>0</v>
      </c>
    </row>
    <row r="54" spans="1:3">
      <c r="A54" s="959"/>
      <c r="B54" s="959"/>
      <c r="C54" s="958"/>
    </row>
    <row r="55" spans="1:3" ht="36">
      <c r="A55" s="957" t="s">
        <v>1706</v>
      </c>
      <c r="B55" s="957" t="s">
        <v>1705</v>
      </c>
      <c r="C55" s="956">
        <f>+C56+C57+C58</f>
        <v>1985117</v>
      </c>
    </row>
    <row r="56" spans="1:3">
      <c r="A56" s="959" t="s">
        <v>1704</v>
      </c>
      <c r="B56" s="959" t="s">
        <v>1703</v>
      </c>
      <c r="C56" s="958">
        <v>0</v>
      </c>
    </row>
    <row r="57" spans="1:3">
      <c r="A57" s="959" t="s">
        <v>1702</v>
      </c>
      <c r="B57" s="959" t="s">
        <v>1701</v>
      </c>
      <c r="C57" s="958">
        <v>0</v>
      </c>
    </row>
    <row r="58" spans="1:3">
      <c r="A58" s="959" t="s">
        <v>1700</v>
      </c>
      <c r="B58" s="959" t="s">
        <v>1699</v>
      </c>
      <c r="C58" s="963">
        <v>1985117</v>
      </c>
    </row>
    <row r="59" spans="1:3">
      <c r="A59" s="959"/>
      <c r="B59" s="959"/>
      <c r="C59" s="963"/>
    </row>
    <row r="60" spans="1:3" ht="24">
      <c r="A60" s="957" t="s">
        <v>1698</v>
      </c>
      <c r="B60" s="957" t="s">
        <v>1697</v>
      </c>
      <c r="C60" s="956">
        <f>+C61+C62</f>
        <v>0</v>
      </c>
    </row>
    <row r="61" spans="1:3" ht="36">
      <c r="A61" s="959" t="s">
        <v>1696</v>
      </c>
      <c r="B61" s="959" t="s">
        <v>1695</v>
      </c>
      <c r="C61" s="958">
        <v>0</v>
      </c>
    </row>
    <row r="62" spans="1:3" ht="36">
      <c r="A62" s="959" t="s">
        <v>1694</v>
      </c>
      <c r="B62" s="959" t="s">
        <v>1693</v>
      </c>
      <c r="C62" s="958">
        <v>0</v>
      </c>
    </row>
    <row r="63" spans="1:3">
      <c r="A63" s="959"/>
      <c r="B63" s="959"/>
      <c r="C63" s="958"/>
    </row>
    <row r="64" spans="1:3" ht="24">
      <c r="A64" s="957" t="s">
        <v>1692</v>
      </c>
      <c r="B64" s="957" t="s">
        <v>1691</v>
      </c>
      <c r="C64" s="956">
        <f>+C65+C66+C74</f>
        <v>25727200</v>
      </c>
    </row>
    <row r="65" spans="1:3">
      <c r="A65" s="959" t="s">
        <v>1690</v>
      </c>
      <c r="B65" s="959" t="s">
        <v>1644</v>
      </c>
      <c r="C65" s="963">
        <v>0</v>
      </c>
    </row>
    <row r="66" spans="1:3">
      <c r="A66" s="959" t="s">
        <v>1689</v>
      </c>
      <c r="B66" s="959" t="s">
        <v>1642</v>
      </c>
      <c r="C66" s="958">
        <f>+C67+C72+C73</f>
        <v>25727200</v>
      </c>
    </row>
    <row r="67" spans="1:3">
      <c r="A67" s="959" t="s">
        <v>1688</v>
      </c>
      <c r="B67" s="959" t="s">
        <v>1687</v>
      </c>
      <c r="C67" s="958">
        <f>+C68+C69+C70+C71</f>
        <v>25727200</v>
      </c>
    </row>
    <row r="68" spans="1:3">
      <c r="A68" s="959" t="s">
        <v>1686</v>
      </c>
      <c r="B68" s="959" t="s">
        <v>1418</v>
      </c>
      <c r="C68" s="958">
        <v>25727200</v>
      </c>
    </row>
    <row r="69" spans="1:3">
      <c r="A69" s="959" t="s">
        <v>1685</v>
      </c>
      <c r="B69" s="959" t="s">
        <v>1544</v>
      </c>
      <c r="C69" s="958">
        <v>0</v>
      </c>
    </row>
    <row r="70" spans="1:3">
      <c r="A70" s="959" t="s">
        <v>1684</v>
      </c>
      <c r="B70" s="959" t="s">
        <v>219</v>
      </c>
      <c r="C70" s="958">
        <v>0</v>
      </c>
    </row>
    <row r="71" spans="1:3" ht="24">
      <c r="A71" s="959" t="s">
        <v>1683</v>
      </c>
      <c r="B71" s="959" t="s">
        <v>1540</v>
      </c>
      <c r="C71" s="958">
        <v>0</v>
      </c>
    </row>
    <row r="72" spans="1:3">
      <c r="A72" s="959" t="s">
        <v>1682</v>
      </c>
      <c r="B72" s="959" t="s">
        <v>1634</v>
      </c>
      <c r="C72" s="964">
        <v>0</v>
      </c>
    </row>
    <row r="73" spans="1:3">
      <c r="A73" s="959" t="s">
        <v>1681</v>
      </c>
      <c r="B73" s="959" t="s">
        <v>1632</v>
      </c>
      <c r="C73" s="958">
        <v>0</v>
      </c>
    </row>
    <row r="74" spans="1:3">
      <c r="A74" s="959" t="s">
        <v>1680</v>
      </c>
      <c r="B74" s="959" t="s">
        <v>1630</v>
      </c>
      <c r="C74" s="958">
        <f>+C75+C76+C77</f>
        <v>0</v>
      </c>
    </row>
    <row r="75" spans="1:3">
      <c r="A75" s="959" t="s">
        <v>1679</v>
      </c>
      <c r="B75" s="959" t="s">
        <v>1628</v>
      </c>
      <c r="C75" s="958">
        <v>0</v>
      </c>
    </row>
    <row r="76" spans="1:3">
      <c r="A76" s="959" t="s">
        <v>1678</v>
      </c>
      <c r="B76" s="959" t="s">
        <v>1626</v>
      </c>
      <c r="C76" s="958">
        <v>0</v>
      </c>
    </row>
    <row r="77" spans="1:3">
      <c r="A77" s="959" t="s">
        <v>1677</v>
      </c>
      <c r="B77" s="959" t="s">
        <v>1624</v>
      </c>
      <c r="C77" s="958">
        <v>0</v>
      </c>
    </row>
    <row r="78" spans="1:3">
      <c r="A78" s="959"/>
      <c r="B78" s="959"/>
      <c r="C78" s="958"/>
    </row>
    <row r="79" spans="1:3">
      <c r="A79" s="957" t="s">
        <v>1676</v>
      </c>
      <c r="B79" s="957" t="s">
        <v>225</v>
      </c>
      <c r="C79" s="958">
        <v>0</v>
      </c>
    </row>
    <row r="80" spans="1:3">
      <c r="A80" s="959"/>
      <c r="B80" s="959"/>
      <c r="C80" s="958"/>
    </row>
    <row r="81" spans="1:3">
      <c r="A81" s="957">
        <v>1.2</v>
      </c>
      <c r="B81" s="957" t="s">
        <v>1675</v>
      </c>
      <c r="C81" s="958">
        <f>+C83+C88+C98+C104+C120</f>
        <v>0</v>
      </c>
    </row>
    <row r="82" spans="1:3">
      <c r="A82" s="957"/>
      <c r="B82" s="957"/>
      <c r="C82" s="958"/>
    </row>
    <row r="83" spans="1:3">
      <c r="A83" s="957" t="s">
        <v>1674</v>
      </c>
      <c r="B83" s="957" t="s">
        <v>1673</v>
      </c>
      <c r="C83" s="958">
        <f>+C84+C85+C86</f>
        <v>0</v>
      </c>
    </row>
    <row r="84" spans="1:3">
      <c r="A84" s="959" t="s">
        <v>1672</v>
      </c>
      <c r="B84" s="959" t="s">
        <v>1671</v>
      </c>
      <c r="C84" s="958">
        <v>0</v>
      </c>
    </row>
    <row r="85" spans="1:3">
      <c r="A85" s="959" t="s">
        <v>1670</v>
      </c>
      <c r="B85" s="959" t="s">
        <v>1669</v>
      </c>
      <c r="C85" s="958">
        <v>0</v>
      </c>
    </row>
    <row r="86" spans="1:3">
      <c r="A86" s="959" t="s">
        <v>1668</v>
      </c>
      <c r="B86" s="959" t="s">
        <v>1667</v>
      </c>
      <c r="C86" s="958">
        <v>0</v>
      </c>
    </row>
    <row r="87" spans="1:3">
      <c r="A87" s="957"/>
      <c r="B87" s="957"/>
      <c r="C87" s="956"/>
    </row>
    <row r="88" spans="1:3">
      <c r="A88" s="957" t="s">
        <v>1666</v>
      </c>
      <c r="B88" s="957" t="s">
        <v>1665</v>
      </c>
      <c r="C88" s="966">
        <f>+C89+C90+C91+C92+C93+C94+C95</f>
        <v>0</v>
      </c>
    </row>
    <row r="89" spans="1:3">
      <c r="A89" s="959" t="s">
        <v>1664</v>
      </c>
      <c r="B89" s="959" t="s">
        <v>213</v>
      </c>
      <c r="C89" s="958">
        <v>0</v>
      </c>
    </row>
    <row r="90" spans="1:3">
      <c r="A90" s="959" t="s">
        <v>1663</v>
      </c>
      <c r="B90" s="959" t="s">
        <v>1477</v>
      </c>
      <c r="C90" s="958">
        <v>0</v>
      </c>
    </row>
    <row r="91" spans="1:3">
      <c r="A91" s="959" t="s">
        <v>1662</v>
      </c>
      <c r="B91" s="959" t="s">
        <v>1475</v>
      </c>
      <c r="C91" s="958">
        <v>0</v>
      </c>
    </row>
    <row r="92" spans="1:3">
      <c r="A92" s="959" t="s">
        <v>1661</v>
      </c>
      <c r="B92" s="959" t="s">
        <v>1473</v>
      </c>
      <c r="C92" s="958">
        <v>0</v>
      </c>
    </row>
    <row r="93" spans="1:3">
      <c r="A93" s="959" t="s">
        <v>1660</v>
      </c>
      <c r="B93" s="959" t="s">
        <v>1659</v>
      </c>
      <c r="C93" s="958">
        <v>0</v>
      </c>
    </row>
    <row r="94" spans="1:3">
      <c r="A94" s="959" t="s">
        <v>1658</v>
      </c>
      <c r="B94" s="959" t="s">
        <v>1657</v>
      </c>
      <c r="C94" s="958">
        <v>0</v>
      </c>
    </row>
    <row r="95" spans="1:3">
      <c r="A95" s="1477" t="s">
        <v>1656</v>
      </c>
      <c r="B95" s="1477" t="s">
        <v>1655</v>
      </c>
      <c r="C95" s="958">
        <v>0</v>
      </c>
    </row>
    <row r="96" spans="1:3">
      <c r="A96" s="1477"/>
      <c r="B96" s="1477"/>
      <c r="C96" s="958"/>
    </row>
    <row r="97" spans="1:3">
      <c r="A97" s="957"/>
      <c r="B97" s="957"/>
      <c r="C97" s="956"/>
    </row>
    <row r="98" spans="1:3" ht="24">
      <c r="A98" s="957" t="s">
        <v>1654</v>
      </c>
      <c r="B98" s="957" t="s">
        <v>1653</v>
      </c>
      <c r="C98" s="965">
        <f>+C99+C100+C101+C102</f>
        <v>0</v>
      </c>
    </row>
    <row r="99" spans="1:3">
      <c r="A99" s="959" t="s">
        <v>1652</v>
      </c>
      <c r="B99" s="959" t="s">
        <v>1595</v>
      </c>
      <c r="C99" s="964">
        <v>0</v>
      </c>
    </row>
    <row r="100" spans="1:3">
      <c r="A100" s="959" t="s">
        <v>1651</v>
      </c>
      <c r="B100" s="959" t="s">
        <v>1593</v>
      </c>
      <c r="C100" s="958">
        <v>0</v>
      </c>
    </row>
    <row r="101" spans="1:3">
      <c r="A101" s="959" t="s">
        <v>1650</v>
      </c>
      <c r="B101" s="959" t="s">
        <v>1649</v>
      </c>
      <c r="C101" s="958">
        <v>0</v>
      </c>
    </row>
    <row r="102" spans="1:3">
      <c r="A102" s="959" t="s">
        <v>1648</v>
      </c>
      <c r="B102" s="959" t="s">
        <v>235</v>
      </c>
      <c r="C102" s="958">
        <v>0</v>
      </c>
    </row>
    <row r="103" spans="1:3">
      <c r="A103" s="959"/>
      <c r="B103" s="959"/>
      <c r="C103" s="958"/>
    </row>
    <row r="104" spans="1:3" ht="24">
      <c r="A104" s="957" t="s">
        <v>1647</v>
      </c>
      <c r="B104" s="957" t="s">
        <v>1646</v>
      </c>
      <c r="C104" s="956">
        <f>+C105+C107+C115</f>
        <v>0</v>
      </c>
    </row>
    <row r="105" spans="1:3">
      <c r="A105" s="1477" t="s">
        <v>1645</v>
      </c>
      <c r="B105" s="1477" t="s">
        <v>1644</v>
      </c>
      <c r="C105" s="963">
        <v>0</v>
      </c>
    </row>
    <row r="106" spans="1:3">
      <c r="A106" s="1477"/>
      <c r="B106" s="1477"/>
      <c r="C106" s="958">
        <v>0</v>
      </c>
    </row>
    <row r="107" spans="1:3">
      <c r="A107" s="959" t="s">
        <v>1643</v>
      </c>
      <c r="B107" s="959" t="s">
        <v>1642</v>
      </c>
      <c r="C107" s="958">
        <f>+C108+C113+C114</f>
        <v>0</v>
      </c>
    </row>
    <row r="108" spans="1:3">
      <c r="A108" s="959" t="s">
        <v>1641</v>
      </c>
      <c r="B108" s="959" t="s">
        <v>1640</v>
      </c>
      <c r="C108" s="958">
        <f>+C109+C110+C111+C112</f>
        <v>0</v>
      </c>
    </row>
    <row r="109" spans="1:3">
      <c r="A109" s="959" t="s">
        <v>1639</v>
      </c>
      <c r="B109" s="959" t="s">
        <v>1418</v>
      </c>
      <c r="C109" s="958">
        <v>0</v>
      </c>
    </row>
    <row r="110" spans="1:3">
      <c r="A110" s="959" t="s">
        <v>1638</v>
      </c>
      <c r="B110" s="959" t="s">
        <v>1544</v>
      </c>
      <c r="C110" s="958">
        <v>0</v>
      </c>
    </row>
    <row r="111" spans="1:3">
      <c r="A111" s="959" t="s">
        <v>1637</v>
      </c>
      <c r="B111" s="959" t="s">
        <v>219</v>
      </c>
      <c r="C111" s="958">
        <v>0</v>
      </c>
    </row>
    <row r="112" spans="1:3" ht="24">
      <c r="A112" s="959" t="s">
        <v>1636</v>
      </c>
      <c r="B112" s="959" t="s">
        <v>1540</v>
      </c>
      <c r="C112" s="958">
        <v>0</v>
      </c>
    </row>
    <row r="113" spans="1:3">
      <c r="A113" s="959" t="s">
        <v>1635</v>
      </c>
      <c r="B113" s="959" t="s">
        <v>1634</v>
      </c>
      <c r="C113" s="958">
        <v>0</v>
      </c>
    </row>
    <row r="114" spans="1:3">
      <c r="A114" s="959" t="s">
        <v>1633</v>
      </c>
      <c r="B114" s="959" t="s">
        <v>1632</v>
      </c>
      <c r="C114" s="958">
        <v>0</v>
      </c>
    </row>
    <row r="115" spans="1:3">
      <c r="A115" s="959" t="s">
        <v>1631</v>
      </c>
      <c r="B115" s="959" t="s">
        <v>1630</v>
      </c>
      <c r="C115" s="958">
        <f>+C116+C117+C118</f>
        <v>0</v>
      </c>
    </row>
    <row r="116" spans="1:3">
      <c r="A116" s="959" t="s">
        <v>1629</v>
      </c>
      <c r="B116" s="959" t="s">
        <v>1628</v>
      </c>
      <c r="C116" s="958">
        <v>0</v>
      </c>
    </row>
    <row r="117" spans="1:3">
      <c r="A117" s="959" t="s">
        <v>1627</v>
      </c>
      <c r="B117" s="959" t="s">
        <v>1626</v>
      </c>
      <c r="C117" s="958">
        <v>0</v>
      </c>
    </row>
    <row r="118" spans="1:3">
      <c r="A118" s="959" t="s">
        <v>1625</v>
      </c>
      <c r="B118" s="959" t="s">
        <v>1624</v>
      </c>
      <c r="C118" s="958">
        <v>0</v>
      </c>
    </row>
    <row r="119" spans="1:3">
      <c r="A119" s="957"/>
      <c r="B119" s="957"/>
      <c r="C119" s="956"/>
    </row>
    <row r="120" spans="1:3" ht="24">
      <c r="A120" s="957" t="s">
        <v>1623</v>
      </c>
      <c r="B120" s="957" t="s">
        <v>1622</v>
      </c>
      <c r="C120" s="958">
        <f>+C121+C122+C123+C124</f>
        <v>0</v>
      </c>
    </row>
    <row r="121" spans="1:3" ht="24">
      <c r="A121" s="959" t="s">
        <v>1621</v>
      </c>
      <c r="B121" s="959" t="s">
        <v>1620</v>
      </c>
      <c r="C121" s="958">
        <v>0</v>
      </c>
    </row>
    <row r="122" spans="1:3" ht="24">
      <c r="A122" s="959" t="s">
        <v>1619</v>
      </c>
      <c r="B122" s="959" t="s">
        <v>1618</v>
      </c>
      <c r="C122" s="958">
        <v>0</v>
      </c>
    </row>
    <row r="123" spans="1:3" ht="24">
      <c r="A123" s="959" t="s">
        <v>1617</v>
      </c>
      <c r="B123" s="959" t="s">
        <v>1616</v>
      </c>
      <c r="C123" s="958">
        <v>0</v>
      </c>
    </row>
    <row r="124" spans="1:3" ht="24">
      <c r="A124" s="959" t="s">
        <v>1615</v>
      </c>
      <c r="B124" s="959" t="s">
        <v>1614</v>
      </c>
      <c r="C124" s="958">
        <v>0</v>
      </c>
    </row>
    <row r="125" spans="1:3">
      <c r="A125" s="957"/>
      <c r="B125" s="957"/>
      <c r="C125" s="956"/>
    </row>
    <row r="126" spans="1:3">
      <c r="A126" s="957"/>
      <c r="B126" s="957" t="s">
        <v>1613</v>
      </c>
      <c r="C126" s="958">
        <f>+C7</f>
        <v>27712317</v>
      </c>
    </row>
    <row r="127" spans="1:3">
      <c r="A127" s="957"/>
      <c r="B127" s="957"/>
      <c r="C127" s="956"/>
    </row>
    <row r="128" spans="1:3" s="960" customFormat="1">
      <c r="A128" s="962">
        <v>2</v>
      </c>
      <c r="B128" s="962" t="s">
        <v>1612</v>
      </c>
      <c r="C128" s="961">
        <f>+C130+C192</f>
        <v>50443257</v>
      </c>
    </row>
    <row r="129" spans="1:3">
      <c r="A129" s="957"/>
      <c r="B129" s="957"/>
      <c r="C129" s="956"/>
    </row>
    <row r="130" spans="1:3">
      <c r="A130" s="957">
        <v>2.1</v>
      </c>
      <c r="B130" s="957" t="s">
        <v>1611</v>
      </c>
      <c r="C130" s="956">
        <f>+C131+C142+C144+C152+C160+C182+C184+C186</f>
        <v>50443257</v>
      </c>
    </row>
    <row r="131" spans="1:3" ht="36">
      <c r="A131" s="957" t="s">
        <v>1610</v>
      </c>
      <c r="B131" s="957" t="s">
        <v>1609</v>
      </c>
      <c r="C131" s="956">
        <f>+C132+C136+C137+C138+C139+C140</f>
        <v>50443257</v>
      </c>
    </row>
    <row r="132" spans="1:3">
      <c r="A132" s="959" t="s">
        <v>1608</v>
      </c>
      <c r="B132" s="959" t="s">
        <v>1607</v>
      </c>
      <c r="C132" s="958">
        <f>+C133+C134+C135</f>
        <v>20609159</v>
      </c>
    </row>
    <row r="133" spans="1:3">
      <c r="A133" s="959" t="s">
        <v>1606</v>
      </c>
      <c r="B133" s="959" t="s">
        <v>1605</v>
      </c>
      <c r="C133" s="958">
        <v>20609159</v>
      </c>
    </row>
    <row r="134" spans="1:3">
      <c r="A134" s="959" t="s">
        <v>1604</v>
      </c>
      <c r="B134" s="959" t="s">
        <v>1603</v>
      </c>
      <c r="C134" s="958">
        <v>0</v>
      </c>
    </row>
    <row r="135" spans="1:3">
      <c r="A135" s="959" t="s">
        <v>1602</v>
      </c>
      <c r="B135" s="959" t="s">
        <v>1601</v>
      </c>
      <c r="C135" s="958">
        <v>0</v>
      </c>
    </row>
    <row r="136" spans="1:3">
      <c r="A136" s="959" t="s">
        <v>1600</v>
      </c>
      <c r="B136" s="959" t="s">
        <v>1599</v>
      </c>
      <c r="C136" s="958">
        <v>0</v>
      </c>
    </row>
    <row r="137" spans="1:3" ht="24">
      <c r="A137" s="959" t="s">
        <v>1598</v>
      </c>
      <c r="B137" s="959" t="s">
        <v>1597</v>
      </c>
      <c r="C137" s="958">
        <v>0</v>
      </c>
    </row>
    <row r="138" spans="1:3">
      <c r="A138" s="959" t="s">
        <v>1596</v>
      </c>
      <c r="B138" s="959" t="s">
        <v>1595</v>
      </c>
      <c r="C138" s="958">
        <v>29834098</v>
      </c>
    </row>
    <row r="139" spans="1:3">
      <c r="A139" s="959" t="s">
        <v>1594</v>
      </c>
      <c r="B139" s="959" t="s">
        <v>1593</v>
      </c>
      <c r="C139" s="958"/>
    </row>
    <row r="140" spans="1:3" ht="36">
      <c r="A140" s="959" t="s">
        <v>1592</v>
      </c>
      <c r="B140" s="959" t="s">
        <v>1591</v>
      </c>
      <c r="C140" s="958">
        <v>0</v>
      </c>
    </row>
    <row r="141" spans="1:3">
      <c r="A141" s="957"/>
      <c r="B141" s="957"/>
      <c r="C141" s="956"/>
    </row>
    <row r="142" spans="1:3" ht="24">
      <c r="A142" s="957" t="s">
        <v>1590</v>
      </c>
      <c r="B142" s="957" t="s">
        <v>1589</v>
      </c>
      <c r="C142" s="956"/>
    </row>
    <row r="143" spans="1:3">
      <c r="A143" s="957"/>
      <c r="B143" s="957"/>
      <c r="C143" s="956"/>
    </row>
    <row r="144" spans="1:3">
      <c r="A144" s="957" t="s">
        <v>1588</v>
      </c>
      <c r="B144" s="957" t="s">
        <v>1587</v>
      </c>
      <c r="C144" s="956">
        <f>+C145+C148</f>
        <v>0</v>
      </c>
    </row>
    <row r="145" spans="1:3">
      <c r="A145" s="959" t="s">
        <v>1586</v>
      </c>
      <c r="B145" s="959" t="s">
        <v>1585</v>
      </c>
      <c r="C145" s="958">
        <f>+C146+C147</f>
        <v>0</v>
      </c>
    </row>
    <row r="146" spans="1:3">
      <c r="A146" s="959" t="s">
        <v>1584</v>
      </c>
      <c r="B146" s="959" t="s">
        <v>1583</v>
      </c>
      <c r="C146" s="958">
        <v>0</v>
      </c>
    </row>
    <row r="147" spans="1:3">
      <c r="A147" s="959" t="s">
        <v>1582</v>
      </c>
      <c r="B147" s="959" t="s">
        <v>1581</v>
      </c>
      <c r="C147" s="958">
        <v>0</v>
      </c>
    </row>
    <row r="148" spans="1:3">
      <c r="A148" s="959" t="s">
        <v>1580</v>
      </c>
      <c r="B148" s="959" t="s">
        <v>1579</v>
      </c>
      <c r="C148" s="958">
        <f>+C149+C150</f>
        <v>0</v>
      </c>
    </row>
    <row r="149" spans="1:3">
      <c r="A149" s="959" t="s">
        <v>1578</v>
      </c>
      <c r="B149" s="959" t="s">
        <v>1577</v>
      </c>
      <c r="C149" s="958"/>
    </row>
    <row r="150" spans="1:3" ht="24">
      <c r="A150" s="959" t="s">
        <v>1576</v>
      </c>
      <c r="B150" s="959" t="s">
        <v>1575</v>
      </c>
      <c r="C150" s="958"/>
    </row>
    <row r="151" spans="1:3">
      <c r="A151" s="957"/>
      <c r="B151" s="957"/>
      <c r="C151" s="956"/>
    </row>
    <row r="152" spans="1:3" ht="24">
      <c r="A152" s="957" t="s">
        <v>1574</v>
      </c>
      <c r="B152" s="957" t="s">
        <v>1573</v>
      </c>
      <c r="C152" s="956">
        <f>+C153+C156</f>
        <v>0</v>
      </c>
    </row>
    <row r="153" spans="1:3">
      <c r="A153" s="959" t="s">
        <v>1572</v>
      </c>
      <c r="B153" s="959" t="s">
        <v>1571</v>
      </c>
      <c r="C153" s="958">
        <f>+C154+C155</f>
        <v>0</v>
      </c>
    </row>
    <row r="154" spans="1:3">
      <c r="A154" s="959" t="s">
        <v>1570</v>
      </c>
      <c r="B154" s="959" t="s">
        <v>1569</v>
      </c>
      <c r="C154" s="958">
        <v>0</v>
      </c>
    </row>
    <row r="155" spans="1:3">
      <c r="A155" s="959" t="s">
        <v>1568</v>
      </c>
      <c r="B155" s="959" t="s">
        <v>1562</v>
      </c>
      <c r="C155" s="958">
        <v>0</v>
      </c>
    </row>
    <row r="156" spans="1:3">
      <c r="A156" s="959" t="s">
        <v>1567</v>
      </c>
      <c r="B156" s="959" t="s">
        <v>1566</v>
      </c>
      <c r="C156" s="958">
        <f>+C157+C158</f>
        <v>0</v>
      </c>
    </row>
    <row r="157" spans="1:3">
      <c r="A157" s="959" t="s">
        <v>1565</v>
      </c>
      <c r="B157" s="959" t="s">
        <v>1564</v>
      </c>
      <c r="C157" s="958">
        <v>0</v>
      </c>
    </row>
    <row r="158" spans="1:3">
      <c r="A158" s="959" t="s">
        <v>1563</v>
      </c>
      <c r="B158" s="959" t="s">
        <v>1562</v>
      </c>
      <c r="C158" s="958">
        <v>0</v>
      </c>
    </row>
    <row r="159" spans="1:3">
      <c r="A159" s="957"/>
      <c r="B159" s="957"/>
      <c r="C159" s="956"/>
    </row>
    <row r="160" spans="1:3" ht="24">
      <c r="A160" s="957" t="s">
        <v>1561</v>
      </c>
      <c r="B160" s="957" t="s">
        <v>1560</v>
      </c>
      <c r="C160" s="956">
        <f>+C161+C169+C177</f>
        <v>0</v>
      </c>
    </row>
    <row r="161" spans="1:3">
      <c r="A161" s="957" t="s">
        <v>1559</v>
      </c>
      <c r="B161" s="957" t="s">
        <v>1431</v>
      </c>
      <c r="C161" s="956">
        <f>+C162+C163+C164+C165+C166+C167+C168</f>
        <v>0</v>
      </c>
    </row>
    <row r="162" spans="1:3">
      <c r="A162" s="959" t="s">
        <v>1558</v>
      </c>
      <c r="B162" s="959" t="s">
        <v>1429</v>
      </c>
      <c r="C162" s="958"/>
    </row>
    <row r="163" spans="1:3">
      <c r="A163" s="959" t="s">
        <v>1557</v>
      </c>
      <c r="B163" s="959" t="s">
        <v>1556</v>
      </c>
      <c r="C163" s="958"/>
    </row>
    <row r="164" spans="1:3">
      <c r="A164" s="959" t="s">
        <v>1555</v>
      </c>
      <c r="B164" s="959" t="s">
        <v>1427</v>
      </c>
      <c r="C164" s="958"/>
    </row>
    <row r="165" spans="1:3">
      <c r="A165" s="959" t="s">
        <v>1554</v>
      </c>
      <c r="B165" s="959" t="s">
        <v>1425</v>
      </c>
      <c r="C165" s="958"/>
    </row>
    <row r="166" spans="1:3">
      <c r="A166" s="959" t="s">
        <v>1553</v>
      </c>
      <c r="B166" s="959" t="s">
        <v>814</v>
      </c>
      <c r="C166" s="958"/>
    </row>
    <row r="167" spans="1:3">
      <c r="A167" s="959" t="s">
        <v>1552</v>
      </c>
      <c r="B167" s="959" t="s">
        <v>1551</v>
      </c>
      <c r="C167" s="958"/>
    </row>
    <row r="168" spans="1:3">
      <c r="A168" s="959" t="s">
        <v>1550</v>
      </c>
      <c r="B168" s="959" t="s">
        <v>1549</v>
      </c>
      <c r="C168" s="958"/>
    </row>
    <row r="169" spans="1:3">
      <c r="A169" s="957" t="s">
        <v>1548</v>
      </c>
      <c r="B169" s="957" t="s">
        <v>1422</v>
      </c>
      <c r="C169" s="956">
        <f>+C170+C175+C176</f>
        <v>0</v>
      </c>
    </row>
    <row r="170" spans="1:3">
      <c r="A170" s="959" t="s">
        <v>1547</v>
      </c>
      <c r="B170" s="959" t="s">
        <v>1420</v>
      </c>
      <c r="C170" s="958">
        <f>+C171+C172+C173+C174</f>
        <v>0</v>
      </c>
    </row>
    <row r="171" spans="1:3">
      <c r="A171" s="959" t="s">
        <v>1546</v>
      </c>
      <c r="B171" s="959" t="s">
        <v>1418</v>
      </c>
      <c r="C171" s="958"/>
    </row>
    <row r="172" spans="1:3">
      <c r="A172" s="959" t="s">
        <v>1545</v>
      </c>
      <c r="B172" s="959" t="s">
        <v>1544</v>
      </c>
      <c r="C172" s="958"/>
    </row>
    <row r="173" spans="1:3">
      <c r="A173" s="959" t="s">
        <v>1543</v>
      </c>
      <c r="B173" s="959" t="s">
        <v>1542</v>
      </c>
      <c r="C173" s="958"/>
    </row>
    <row r="174" spans="1:3" ht="24">
      <c r="A174" s="959" t="s">
        <v>1541</v>
      </c>
      <c r="B174" s="959" t="s">
        <v>1540</v>
      </c>
      <c r="C174" s="958"/>
    </row>
    <row r="175" spans="1:3">
      <c r="A175" s="959" t="s">
        <v>1539</v>
      </c>
      <c r="B175" s="959" t="s">
        <v>1412</v>
      </c>
      <c r="C175" s="958"/>
    </row>
    <row r="176" spans="1:3">
      <c r="A176" s="959" t="s">
        <v>1538</v>
      </c>
      <c r="B176" s="959" t="s">
        <v>1410</v>
      </c>
      <c r="C176" s="958"/>
    </row>
    <row r="177" spans="1:3" s="648" customFormat="1">
      <c r="A177" s="957" t="s">
        <v>1537</v>
      </c>
      <c r="B177" s="957" t="s">
        <v>1408</v>
      </c>
      <c r="C177" s="956">
        <f>+C178+C179+C180</f>
        <v>0</v>
      </c>
    </row>
    <row r="178" spans="1:3">
      <c r="A178" s="959" t="s">
        <v>1536</v>
      </c>
      <c r="B178" s="959" t="s">
        <v>1406</v>
      </c>
      <c r="C178" s="958"/>
    </row>
    <row r="179" spans="1:3">
      <c r="A179" s="959" t="s">
        <v>1535</v>
      </c>
      <c r="B179" s="959" t="s">
        <v>1404</v>
      </c>
      <c r="C179" s="958"/>
    </row>
    <row r="180" spans="1:3">
      <c r="A180" s="959" t="s">
        <v>1534</v>
      </c>
      <c r="B180" s="959" t="s">
        <v>1402</v>
      </c>
      <c r="C180" s="958"/>
    </row>
    <row r="181" spans="1:3">
      <c r="A181" s="957"/>
      <c r="B181" s="957"/>
      <c r="C181" s="956"/>
    </row>
    <row r="182" spans="1:3" ht="36">
      <c r="A182" s="957" t="s">
        <v>1533</v>
      </c>
      <c r="B182" s="957" t="s">
        <v>1532</v>
      </c>
      <c r="C182" s="956"/>
    </row>
    <row r="183" spans="1:3">
      <c r="A183" s="957"/>
      <c r="B183" s="957"/>
      <c r="C183" s="956"/>
    </row>
    <row r="184" spans="1:3">
      <c r="A184" s="957" t="s">
        <v>1531</v>
      </c>
      <c r="B184" s="957" t="s">
        <v>225</v>
      </c>
      <c r="C184" s="956"/>
    </row>
    <row r="185" spans="1:3">
      <c r="A185" s="957"/>
      <c r="B185" s="957"/>
      <c r="C185" s="956"/>
    </row>
    <row r="186" spans="1:3">
      <c r="A186" s="957" t="s">
        <v>1530</v>
      </c>
      <c r="B186" s="957" t="s">
        <v>1529</v>
      </c>
      <c r="C186" s="956">
        <f>+C187+C188+C189+C190</f>
        <v>0</v>
      </c>
    </row>
    <row r="187" spans="1:3">
      <c r="A187" s="959" t="s">
        <v>1528</v>
      </c>
      <c r="B187" s="959" t="s">
        <v>40</v>
      </c>
      <c r="C187" s="958"/>
    </row>
    <row r="188" spans="1:3">
      <c r="A188" s="959" t="s">
        <v>1527</v>
      </c>
      <c r="B188" s="959" t="s">
        <v>57</v>
      </c>
      <c r="C188" s="958"/>
    </row>
    <row r="189" spans="1:3" ht="24">
      <c r="A189" s="959" t="s">
        <v>1526</v>
      </c>
      <c r="B189" s="959" t="s">
        <v>1525</v>
      </c>
      <c r="C189" s="958"/>
    </row>
    <row r="190" spans="1:3" ht="24">
      <c r="A190" s="959" t="s">
        <v>1524</v>
      </c>
      <c r="B190" s="959" t="s">
        <v>1523</v>
      </c>
      <c r="C190" s="958"/>
    </row>
    <row r="191" spans="1:3">
      <c r="A191" s="957"/>
      <c r="B191" s="957"/>
      <c r="C191" s="956"/>
    </row>
    <row r="192" spans="1:3">
      <c r="A192" s="957">
        <v>2.2000000000000002</v>
      </c>
      <c r="B192" s="957" t="s">
        <v>1522</v>
      </c>
      <c r="C192" s="956">
        <f>+C194+C195+C215+C224+C229+C242+C260</f>
        <v>0</v>
      </c>
    </row>
    <row r="193" spans="1:3">
      <c r="A193" s="957"/>
      <c r="B193" s="957"/>
      <c r="C193" s="956"/>
    </row>
    <row r="194" spans="1:3">
      <c r="A194" s="957" t="s">
        <v>1521</v>
      </c>
      <c r="B194" s="957" t="s">
        <v>1520</v>
      </c>
      <c r="C194" s="956"/>
    </row>
    <row r="195" spans="1:3">
      <c r="A195" s="957" t="s">
        <v>1519</v>
      </c>
      <c r="B195" s="957" t="s">
        <v>1518</v>
      </c>
      <c r="C195" s="956">
        <f>+C196+C200+C204+C205+C208</f>
        <v>0</v>
      </c>
    </row>
    <row r="196" spans="1:3">
      <c r="A196" s="959" t="s">
        <v>1517</v>
      </c>
      <c r="B196" s="959" t="s">
        <v>1516</v>
      </c>
      <c r="C196" s="958">
        <f>+C197+C198+C199</f>
        <v>0</v>
      </c>
    </row>
    <row r="197" spans="1:3">
      <c r="A197" s="959" t="s">
        <v>1515</v>
      </c>
      <c r="B197" s="959" t="s">
        <v>1514</v>
      </c>
      <c r="C197" s="958"/>
    </row>
    <row r="198" spans="1:3">
      <c r="A198" s="959" t="s">
        <v>1513</v>
      </c>
      <c r="B198" s="959" t="s">
        <v>1512</v>
      </c>
      <c r="C198" s="958"/>
    </row>
    <row r="199" spans="1:3">
      <c r="A199" s="959" t="s">
        <v>1511</v>
      </c>
      <c r="B199" s="959" t="s">
        <v>1510</v>
      </c>
      <c r="C199" s="958"/>
    </row>
    <row r="200" spans="1:3">
      <c r="A200" s="959" t="s">
        <v>1509</v>
      </c>
      <c r="B200" s="959" t="s">
        <v>1508</v>
      </c>
      <c r="C200" s="958">
        <f>+C201+C202+C203</f>
        <v>0</v>
      </c>
    </row>
    <row r="201" spans="1:3">
      <c r="A201" s="959" t="s">
        <v>1507</v>
      </c>
      <c r="B201" s="959" t="s">
        <v>1506</v>
      </c>
      <c r="C201" s="958"/>
    </row>
    <row r="202" spans="1:3" ht="24">
      <c r="A202" s="959" t="s">
        <v>1505</v>
      </c>
      <c r="B202" s="959" t="s">
        <v>1504</v>
      </c>
      <c r="C202" s="958"/>
    </row>
    <row r="203" spans="1:3">
      <c r="A203" s="959" t="s">
        <v>1503</v>
      </c>
      <c r="B203" s="959" t="s">
        <v>1502</v>
      </c>
      <c r="C203" s="958"/>
    </row>
    <row r="204" spans="1:3">
      <c r="A204" s="959" t="s">
        <v>1501</v>
      </c>
      <c r="B204" s="959" t="s">
        <v>1500</v>
      </c>
      <c r="C204" s="958"/>
    </row>
    <row r="205" spans="1:3">
      <c r="A205" s="959" t="s">
        <v>1499</v>
      </c>
      <c r="B205" s="959" t="s">
        <v>1498</v>
      </c>
      <c r="C205" s="958">
        <f>+C206+C207</f>
        <v>0</v>
      </c>
    </row>
    <row r="206" spans="1:3" ht="24">
      <c r="A206" s="959" t="s">
        <v>1497</v>
      </c>
      <c r="B206" s="959" t="s">
        <v>1496</v>
      </c>
      <c r="C206" s="958"/>
    </row>
    <row r="207" spans="1:3" ht="24">
      <c r="A207" s="959" t="s">
        <v>1495</v>
      </c>
      <c r="B207" s="959" t="s">
        <v>1494</v>
      </c>
      <c r="C207" s="958"/>
    </row>
    <row r="208" spans="1:3">
      <c r="A208" s="959" t="s">
        <v>1493</v>
      </c>
      <c r="B208" s="959" t="s">
        <v>1492</v>
      </c>
      <c r="C208" s="958">
        <f>+C209+C210+C211+C212+C213</f>
        <v>0</v>
      </c>
    </row>
    <row r="209" spans="1:3">
      <c r="A209" s="959" t="s">
        <v>1491</v>
      </c>
      <c r="B209" s="959" t="s">
        <v>1490</v>
      </c>
      <c r="C209" s="958"/>
    </row>
    <row r="210" spans="1:3">
      <c r="A210" s="959" t="s">
        <v>1489</v>
      </c>
      <c r="B210" s="959" t="s">
        <v>1488</v>
      </c>
      <c r="C210" s="958"/>
    </row>
    <row r="211" spans="1:3">
      <c r="A211" s="959" t="s">
        <v>1487</v>
      </c>
      <c r="B211" s="959" t="s">
        <v>1486</v>
      </c>
      <c r="C211" s="958"/>
    </row>
    <row r="212" spans="1:3" ht="24">
      <c r="A212" s="959" t="s">
        <v>1485</v>
      </c>
      <c r="B212" s="959" t="s">
        <v>1484</v>
      </c>
      <c r="C212" s="958"/>
    </row>
    <row r="213" spans="1:3">
      <c r="A213" s="959" t="s">
        <v>1483</v>
      </c>
      <c r="B213" s="959" t="s">
        <v>1482</v>
      </c>
      <c r="C213" s="958"/>
    </row>
    <row r="214" spans="1:3">
      <c r="A214" s="957"/>
      <c r="B214" s="957"/>
      <c r="C214" s="956"/>
    </row>
    <row r="215" spans="1:3">
      <c r="A215" s="959" t="s">
        <v>1481</v>
      </c>
      <c r="B215" s="957" t="s">
        <v>1480</v>
      </c>
      <c r="C215" s="956">
        <f>+C216+C217+C218+C219+C220+C221+C222</f>
        <v>0</v>
      </c>
    </row>
    <row r="216" spans="1:3">
      <c r="A216" s="959" t="s">
        <v>1479</v>
      </c>
      <c r="B216" s="959" t="s">
        <v>213</v>
      </c>
      <c r="C216" s="958"/>
    </row>
    <row r="217" spans="1:3">
      <c r="A217" s="959" t="s">
        <v>1478</v>
      </c>
      <c r="B217" s="959" t="s">
        <v>1477</v>
      </c>
      <c r="C217" s="958"/>
    </row>
    <row r="218" spans="1:3">
      <c r="A218" s="959" t="s">
        <v>1476</v>
      </c>
      <c r="B218" s="959" t="s">
        <v>1475</v>
      </c>
      <c r="C218" s="958"/>
    </row>
    <row r="219" spans="1:3">
      <c r="A219" s="959" t="s">
        <v>1474</v>
      </c>
      <c r="B219" s="959" t="s">
        <v>1473</v>
      </c>
      <c r="C219" s="958"/>
    </row>
    <row r="220" spans="1:3">
      <c r="A220" s="959" t="s">
        <v>1472</v>
      </c>
      <c r="B220" s="959" t="s">
        <v>1471</v>
      </c>
      <c r="C220" s="958"/>
    </row>
    <row r="221" spans="1:3">
      <c r="A221" s="959" t="s">
        <v>1470</v>
      </c>
      <c r="B221" s="959" t="s">
        <v>1469</v>
      </c>
      <c r="C221" s="958"/>
    </row>
    <row r="222" spans="1:3" ht="24">
      <c r="A222" s="959" t="s">
        <v>1468</v>
      </c>
      <c r="B222" s="959" t="s">
        <v>1467</v>
      </c>
      <c r="C222" s="958"/>
    </row>
    <row r="223" spans="1:3">
      <c r="A223" s="957"/>
      <c r="B223" s="957"/>
      <c r="C223" s="956"/>
    </row>
    <row r="224" spans="1:3">
      <c r="A224" s="957" t="s">
        <v>1466</v>
      </c>
      <c r="B224" s="957" t="s">
        <v>1465</v>
      </c>
      <c r="C224" s="956">
        <f>+C225+C226+C227</f>
        <v>0</v>
      </c>
    </row>
    <row r="225" spans="1:3">
      <c r="A225" s="959" t="s">
        <v>1464</v>
      </c>
      <c r="B225" s="959" t="s">
        <v>1463</v>
      </c>
      <c r="C225" s="958"/>
    </row>
    <row r="226" spans="1:3">
      <c r="A226" s="959" t="s">
        <v>1462</v>
      </c>
      <c r="B226" s="959" t="s">
        <v>1461</v>
      </c>
      <c r="C226" s="958"/>
    </row>
    <row r="227" spans="1:3">
      <c r="A227" s="959" t="s">
        <v>1460</v>
      </c>
      <c r="B227" s="959" t="s">
        <v>1459</v>
      </c>
      <c r="C227" s="958"/>
    </row>
    <row r="228" spans="1:3">
      <c r="A228" s="957"/>
      <c r="B228" s="957"/>
      <c r="C228" s="956"/>
    </row>
    <row r="229" spans="1:3">
      <c r="A229" s="957" t="s">
        <v>1458</v>
      </c>
      <c r="B229" s="957" t="s">
        <v>1457</v>
      </c>
      <c r="C229" s="956">
        <f>+C230+C236</f>
        <v>0</v>
      </c>
    </row>
    <row r="230" spans="1:3" ht="24">
      <c r="A230" s="959" t="s">
        <v>1456</v>
      </c>
      <c r="B230" s="959" t="s">
        <v>1455</v>
      </c>
      <c r="C230" s="958">
        <f>+C231+C232+C233+C234+C235</f>
        <v>0</v>
      </c>
    </row>
    <row r="231" spans="1:3">
      <c r="A231" s="959" t="s">
        <v>1454</v>
      </c>
      <c r="B231" s="959" t="s">
        <v>1453</v>
      </c>
      <c r="C231" s="958"/>
    </row>
    <row r="232" spans="1:3">
      <c r="A232" s="959" t="s">
        <v>1452</v>
      </c>
      <c r="B232" s="959" t="s">
        <v>1451</v>
      </c>
      <c r="C232" s="958"/>
    </row>
    <row r="233" spans="1:3">
      <c r="A233" s="959" t="s">
        <v>1450</v>
      </c>
      <c r="B233" s="959" t="s">
        <v>1449</v>
      </c>
      <c r="C233" s="958"/>
    </row>
    <row r="234" spans="1:3">
      <c r="A234" s="959" t="s">
        <v>1448</v>
      </c>
      <c r="B234" s="959" t="s">
        <v>1447</v>
      </c>
      <c r="C234" s="958"/>
    </row>
    <row r="235" spans="1:3">
      <c r="A235" s="959" t="s">
        <v>1446</v>
      </c>
      <c r="B235" s="959" t="s">
        <v>1445</v>
      </c>
      <c r="C235" s="958"/>
    </row>
    <row r="236" spans="1:3" ht="24">
      <c r="A236" s="959" t="s">
        <v>1444</v>
      </c>
      <c r="B236" s="959" t="s">
        <v>1443</v>
      </c>
      <c r="C236" s="958">
        <f>+C237+C238+C239+C240</f>
        <v>0</v>
      </c>
    </row>
    <row r="237" spans="1:3">
      <c r="A237" s="959" t="s">
        <v>1442</v>
      </c>
      <c r="B237" s="959" t="s">
        <v>1441</v>
      </c>
      <c r="C237" s="958"/>
    </row>
    <row r="238" spans="1:3">
      <c r="A238" s="959" t="s">
        <v>1440</v>
      </c>
      <c r="B238" s="959" t="s">
        <v>1439</v>
      </c>
      <c r="C238" s="958"/>
    </row>
    <row r="239" spans="1:3">
      <c r="A239" s="959" t="s">
        <v>1438</v>
      </c>
      <c r="B239" s="959" t="s">
        <v>1437</v>
      </c>
      <c r="C239" s="958"/>
    </row>
    <row r="240" spans="1:3">
      <c r="A240" s="959" t="s">
        <v>1436</v>
      </c>
      <c r="B240" s="959" t="s">
        <v>1435</v>
      </c>
      <c r="C240" s="958"/>
    </row>
    <row r="241" spans="1:3">
      <c r="A241" s="957"/>
      <c r="B241" s="957"/>
      <c r="C241" s="956"/>
    </row>
    <row r="242" spans="1:3" ht="24">
      <c r="A242" s="957" t="s">
        <v>1434</v>
      </c>
      <c r="B242" s="957" t="s">
        <v>1433</v>
      </c>
      <c r="C242" s="956">
        <f>+C243+C248+C255</f>
        <v>0</v>
      </c>
    </row>
    <row r="243" spans="1:3">
      <c r="A243" s="959" t="s">
        <v>1432</v>
      </c>
      <c r="B243" s="959" t="s">
        <v>1431</v>
      </c>
      <c r="C243" s="958">
        <f>+C244+C245+C246+C247</f>
        <v>0</v>
      </c>
    </row>
    <row r="244" spans="1:3">
      <c r="A244" s="959" t="s">
        <v>1430</v>
      </c>
      <c r="B244" s="959" t="s">
        <v>1429</v>
      </c>
      <c r="C244" s="958"/>
    </row>
    <row r="245" spans="1:3">
      <c r="A245" s="959" t="s">
        <v>1428</v>
      </c>
      <c r="B245" s="959" t="s">
        <v>1427</v>
      </c>
      <c r="C245" s="958"/>
    </row>
    <row r="246" spans="1:3">
      <c r="A246" s="959" t="s">
        <v>1426</v>
      </c>
      <c r="B246" s="959" t="s">
        <v>1425</v>
      </c>
      <c r="C246" s="958"/>
    </row>
    <row r="247" spans="1:3">
      <c r="A247" s="959" t="s">
        <v>1424</v>
      </c>
      <c r="B247" s="959" t="s">
        <v>814</v>
      </c>
      <c r="C247" s="958"/>
    </row>
    <row r="248" spans="1:3">
      <c r="A248" s="959" t="s">
        <v>1423</v>
      </c>
      <c r="B248" s="959" t="s">
        <v>1422</v>
      </c>
      <c r="C248" s="958">
        <f>+C249+C253+C254</f>
        <v>0</v>
      </c>
    </row>
    <row r="249" spans="1:3">
      <c r="A249" s="959" t="s">
        <v>1421</v>
      </c>
      <c r="B249" s="959" t="s">
        <v>1420</v>
      </c>
      <c r="C249" s="958">
        <f>+C250+C251+C252</f>
        <v>0</v>
      </c>
    </row>
    <row r="250" spans="1:3">
      <c r="A250" s="959" t="s">
        <v>1419</v>
      </c>
      <c r="B250" s="959" t="s">
        <v>1418</v>
      </c>
      <c r="C250" s="958"/>
    </row>
    <row r="251" spans="1:3">
      <c r="A251" s="959" t="s">
        <v>1417</v>
      </c>
      <c r="B251" s="959" t="s">
        <v>1416</v>
      </c>
      <c r="C251" s="958"/>
    </row>
    <row r="252" spans="1:3" ht="24">
      <c r="A252" s="959" t="s">
        <v>1415</v>
      </c>
      <c r="B252" s="959" t="s">
        <v>1414</v>
      </c>
      <c r="C252" s="958"/>
    </row>
    <row r="253" spans="1:3">
      <c r="A253" s="959" t="s">
        <v>1413</v>
      </c>
      <c r="B253" s="959" t="s">
        <v>1412</v>
      </c>
      <c r="C253" s="958"/>
    </row>
    <row r="254" spans="1:3">
      <c r="A254" s="959" t="s">
        <v>1411</v>
      </c>
      <c r="B254" s="959" t="s">
        <v>1410</v>
      </c>
      <c r="C254" s="958"/>
    </row>
    <row r="255" spans="1:3">
      <c r="A255" s="959" t="s">
        <v>1409</v>
      </c>
      <c r="B255" s="959" t="s">
        <v>1408</v>
      </c>
      <c r="C255" s="958">
        <f>+C256+C257+C258</f>
        <v>0</v>
      </c>
    </row>
    <row r="256" spans="1:3">
      <c r="A256" s="959" t="s">
        <v>1407</v>
      </c>
      <c r="B256" s="959" t="s">
        <v>1406</v>
      </c>
      <c r="C256" s="958"/>
    </row>
    <row r="257" spans="1:3">
      <c r="A257" s="959" t="s">
        <v>1405</v>
      </c>
      <c r="B257" s="959" t="s">
        <v>1404</v>
      </c>
      <c r="C257" s="958"/>
    </row>
    <row r="258" spans="1:3">
      <c r="A258" s="959" t="s">
        <v>1403</v>
      </c>
      <c r="B258" s="959" t="s">
        <v>1402</v>
      </c>
      <c r="C258" s="958"/>
    </row>
    <row r="259" spans="1:3">
      <c r="A259" s="957"/>
      <c r="B259" s="957"/>
      <c r="C259" s="956"/>
    </row>
    <row r="260" spans="1:3" ht="24">
      <c r="A260" s="957" t="s">
        <v>1401</v>
      </c>
      <c r="B260" s="957" t="s">
        <v>1400</v>
      </c>
      <c r="C260" s="956">
        <f>+C261+C266+C267+C268</f>
        <v>0</v>
      </c>
    </row>
    <row r="261" spans="1:3">
      <c r="A261" s="959" t="s">
        <v>1399</v>
      </c>
      <c r="B261" s="959" t="s">
        <v>549</v>
      </c>
      <c r="C261" s="958">
        <f>+C262+C265</f>
        <v>0</v>
      </c>
    </row>
    <row r="262" spans="1:3">
      <c r="A262" s="959" t="s">
        <v>1398</v>
      </c>
      <c r="B262" s="959" t="s">
        <v>1388</v>
      </c>
      <c r="C262" s="958">
        <f>+C263+C264</f>
        <v>0</v>
      </c>
    </row>
    <row r="263" spans="1:3">
      <c r="A263" s="959" t="s">
        <v>1397</v>
      </c>
      <c r="B263" s="959" t="s">
        <v>1386</v>
      </c>
      <c r="C263" s="958"/>
    </row>
    <row r="264" spans="1:3">
      <c r="A264" s="959" t="s">
        <v>1396</v>
      </c>
      <c r="B264" s="959" t="s">
        <v>1384</v>
      </c>
      <c r="C264" s="958"/>
    </row>
    <row r="265" spans="1:3">
      <c r="A265" s="959" t="s">
        <v>1395</v>
      </c>
      <c r="B265" s="959" t="s">
        <v>1382</v>
      </c>
      <c r="C265" s="958"/>
    </row>
    <row r="266" spans="1:3" ht="24">
      <c r="A266" s="959" t="s">
        <v>1394</v>
      </c>
      <c r="B266" s="959" t="s">
        <v>1393</v>
      </c>
      <c r="C266" s="958"/>
    </row>
    <row r="267" spans="1:3" ht="24">
      <c r="A267" s="959" t="s">
        <v>1392</v>
      </c>
      <c r="B267" s="959" t="s">
        <v>1391</v>
      </c>
      <c r="C267" s="958"/>
    </row>
    <row r="268" spans="1:3">
      <c r="A268" s="959" t="s">
        <v>1390</v>
      </c>
      <c r="B268" s="959" t="s">
        <v>551</v>
      </c>
      <c r="C268" s="958">
        <f>+C269+C272</f>
        <v>0</v>
      </c>
    </row>
    <row r="269" spans="1:3">
      <c r="A269" s="959" t="s">
        <v>1389</v>
      </c>
      <c r="B269" s="959" t="s">
        <v>1388</v>
      </c>
      <c r="C269" s="958">
        <f>+C270+C271</f>
        <v>0</v>
      </c>
    </row>
    <row r="270" spans="1:3">
      <c r="A270" s="959" t="s">
        <v>1387</v>
      </c>
      <c r="B270" s="959" t="s">
        <v>1386</v>
      </c>
      <c r="C270" s="958"/>
    </row>
    <row r="271" spans="1:3">
      <c r="A271" s="959" t="s">
        <v>1385</v>
      </c>
      <c r="B271" s="959" t="s">
        <v>1384</v>
      </c>
      <c r="C271" s="958"/>
    </row>
    <row r="272" spans="1:3">
      <c r="A272" s="959" t="s">
        <v>1383</v>
      </c>
      <c r="B272" s="959" t="s">
        <v>1382</v>
      </c>
      <c r="C272" s="958"/>
    </row>
    <row r="273" spans="1:3">
      <c r="A273" s="957"/>
      <c r="B273" s="957"/>
      <c r="C273" s="956"/>
    </row>
    <row r="274" spans="1:3">
      <c r="A274" s="957"/>
      <c r="B274" s="957" t="s">
        <v>1381</v>
      </c>
      <c r="C274" s="956">
        <f>+C128</f>
        <v>50443257</v>
      </c>
    </row>
    <row r="275" spans="1:3">
      <c r="A275" s="957"/>
      <c r="B275" s="957"/>
      <c r="C275" s="956"/>
    </row>
    <row r="276" spans="1:3">
      <c r="A276" s="957"/>
      <c r="B276" s="957"/>
      <c r="C276" s="956"/>
    </row>
    <row r="277" spans="1:3">
      <c r="A277" s="957"/>
      <c r="B277" s="957"/>
      <c r="C277" s="956"/>
    </row>
    <row r="278" spans="1:3" s="960" customFormat="1">
      <c r="A278" s="962">
        <v>3</v>
      </c>
      <c r="B278" s="962" t="s">
        <v>1380</v>
      </c>
      <c r="C278" s="961">
        <f>+C280+C398</f>
        <v>2841923</v>
      </c>
    </row>
    <row r="279" spans="1:3">
      <c r="A279" s="957"/>
      <c r="B279" s="957"/>
      <c r="C279" s="956"/>
    </row>
    <row r="280" spans="1:3">
      <c r="A280" s="957">
        <v>3.1</v>
      </c>
      <c r="B280" s="957" t="s">
        <v>1379</v>
      </c>
      <c r="C280" s="956">
        <f>+C282+C335+C393</f>
        <v>2841923</v>
      </c>
    </row>
    <row r="281" spans="1:3">
      <c r="A281" s="957"/>
      <c r="B281" s="957"/>
      <c r="C281" s="956"/>
    </row>
    <row r="282" spans="1:3">
      <c r="A282" s="957" t="s">
        <v>1378</v>
      </c>
      <c r="B282" s="957" t="s">
        <v>1377</v>
      </c>
      <c r="C282" s="956">
        <f>+C283+C316</f>
        <v>1854761</v>
      </c>
    </row>
    <row r="283" spans="1:3" ht="24">
      <c r="A283" s="959" t="s">
        <v>1376</v>
      </c>
      <c r="B283" s="959" t="s">
        <v>1375</v>
      </c>
      <c r="C283" s="958">
        <f>+C284+C292+C297+C303+C306+C307</f>
        <v>1854761</v>
      </c>
    </row>
    <row r="284" spans="1:3" ht="42.75" customHeight="1">
      <c r="A284" s="959" t="s">
        <v>1374</v>
      </c>
      <c r="B284" s="959" t="s">
        <v>1373</v>
      </c>
      <c r="C284" s="958">
        <f>SUM(C285:C291)</f>
        <v>836023</v>
      </c>
    </row>
    <row r="285" spans="1:3">
      <c r="A285" s="959" t="s">
        <v>1372</v>
      </c>
      <c r="B285" s="959" t="s">
        <v>1228</v>
      </c>
      <c r="C285" s="958">
        <v>0</v>
      </c>
    </row>
    <row r="286" spans="1:3">
      <c r="A286" s="959" t="s">
        <v>1371</v>
      </c>
      <c r="B286" s="959" t="s">
        <v>1226</v>
      </c>
      <c r="C286" s="958">
        <v>836023</v>
      </c>
    </row>
    <row r="287" spans="1:3">
      <c r="A287" s="959" t="s">
        <v>1370</v>
      </c>
      <c r="B287" s="959" t="s">
        <v>1224</v>
      </c>
      <c r="C287" s="958">
        <v>0</v>
      </c>
    </row>
    <row r="288" spans="1:3">
      <c r="A288" s="959" t="s">
        <v>1369</v>
      </c>
      <c r="B288" s="959" t="s">
        <v>1368</v>
      </c>
      <c r="C288" s="958">
        <v>0</v>
      </c>
    </row>
    <row r="289" spans="1:3">
      <c r="A289" s="959" t="s">
        <v>1367</v>
      </c>
      <c r="B289" s="959" t="s">
        <v>1220</v>
      </c>
      <c r="C289" s="958">
        <v>0</v>
      </c>
    </row>
    <row r="290" spans="1:3" ht="24">
      <c r="A290" s="959" t="s">
        <v>1366</v>
      </c>
      <c r="B290" s="959" t="s">
        <v>1365</v>
      </c>
      <c r="C290" s="958">
        <v>0</v>
      </c>
    </row>
    <row r="291" spans="1:3">
      <c r="A291" s="959" t="s">
        <v>1364</v>
      </c>
      <c r="B291" s="959" t="s">
        <v>1216</v>
      </c>
      <c r="C291" s="958">
        <v>0</v>
      </c>
    </row>
    <row r="292" spans="1:3">
      <c r="A292" s="1477" t="s">
        <v>1363</v>
      </c>
      <c r="B292" s="1477" t="s">
        <v>1362</v>
      </c>
      <c r="C292" s="958">
        <f>SUM(C294:C296)</f>
        <v>0</v>
      </c>
    </row>
    <row r="293" spans="1:3">
      <c r="A293" s="1477"/>
      <c r="B293" s="1477"/>
      <c r="C293" s="958"/>
    </row>
    <row r="294" spans="1:3">
      <c r="A294" s="959" t="s">
        <v>1361</v>
      </c>
      <c r="B294" s="959" t="s">
        <v>291</v>
      </c>
      <c r="C294" s="958"/>
    </row>
    <row r="295" spans="1:3">
      <c r="A295" s="959" t="s">
        <v>1360</v>
      </c>
      <c r="B295" s="959" t="s">
        <v>1359</v>
      </c>
      <c r="C295" s="958"/>
    </row>
    <row r="296" spans="1:3">
      <c r="A296" s="959" t="s">
        <v>1358</v>
      </c>
      <c r="B296" s="959" t="s">
        <v>553</v>
      </c>
      <c r="C296" s="958"/>
    </row>
    <row r="297" spans="1:3">
      <c r="A297" s="1477" t="s">
        <v>1357</v>
      </c>
      <c r="B297" s="1477" t="s">
        <v>1356</v>
      </c>
      <c r="C297" s="958">
        <f>SUM(C299:C302)</f>
        <v>803580</v>
      </c>
    </row>
    <row r="298" spans="1:3">
      <c r="A298" s="1477"/>
      <c r="B298" s="1477"/>
      <c r="C298" s="958"/>
    </row>
    <row r="299" spans="1:3">
      <c r="A299" s="959" t="s">
        <v>1355</v>
      </c>
      <c r="B299" s="959" t="s">
        <v>1207</v>
      </c>
      <c r="C299" s="958"/>
    </row>
    <row r="300" spans="1:3">
      <c r="A300" s="959" t="s">
        <v>1354</v>
      </c>
      <c r="B300" s="959" t="s">
        <v>1205</v>
      </c>
      <c r="C300" s="958">
        <v>803580</v>
      </c>
    </row>
    <row r="301" spans="1:3">
      <c r="A301" s="959" t="s">
        <v>1353</v>
      </c>
      <c r="B301" s="959" t="s">
        <v>1203</v>
      </c>
      <c r="C301" s="958"/>
    </row>
    <row r="302" spans="1:3">
      <c r="A302" s="959" t="s">
        <v>1352</v>
      </c>
      <c r="B302" s="959" t="s">
        <v>1351</v>
      </c>
      <c r="C302" s="958"/>
    </row>
    <row r="303" spans="1:3">
      <c r="A303" s="1477" t="s">
        <v>1350</v>
      </c>
      <c r="B303" s="1477" t="s">
        <v>1349</v>
      </c>
      <c r="C303" s="958">
        <f>+C305</f>
        <v>2014</v>
      </c>
    </row>
    <row r="304" spans="1:3">
      <c r="A304" s="1477"/>
      <c r="B304" s="1477"/>
      <c r="C304" s="958"/>
    </row>
    <row r="305" spans="1:3" ht="24">
      <c r="A305" s="959" t="s">
        <v>1348</v>
      </c>
      <c r="B305" s="959" t="s">
        <v>1197</v>
      </c>
      <c r="C305" s="958">
        <v>2014</v>
      </c>
    </row>
    <row r="306" spans="1:3" ht="24">
      <c r="A306" s="959" t="s">
        <v>1347</v>
      </c>
      <c r="B306" s="959" t="s">
        <v>1346</v>
      </c>
      <c r="C306" s="958"/>
    </row>
    <row r="307" spans="1:3">
      <c r="A307" s="1477" t="s">
        <v>1345</v>
      </c>
      <c r="B307" s="1477" t="s">
        <v>1344</v>
      </c>
      <c r="C307" s="958">
        <f>+C310+C311+C312+C313+C314+C315</f>
        <v>213144</v>
      </c>
    </row>
    <row r="308" spans="1:3">
      <c r="A308" s="1477"/>
      <c r="B308" s="1477"/>
      <c r="C308" s="958"/>
    </row>
    <row r="309" spans="1:3">
      <c r="A309" s="1477"/>
      <c r="B309" s="1477"/>
      <c r="C309" s="958"/>
    </row>
    <row r="310" spans="1:3" ht="24">
      <c r="A310" s="959" t="s">
        <v>1343</v>
      </c>
      <c r="B310" s="959" t="s">
        <v>1191</v>
      </c>
      <c r="C310" s="958"/>
    </row>
    <row r="311" spans="1:3" ht="24">
      <c r="A311" s="959" t="s">
        <v>1342</v>
      </c>
      <c r="B311" s="959" t="s">
        <v>1189</v>
      </c>
      <c r="C311" s="958"/>
    </row>
    <row r="312" spans="1:3" ht="24">
      <c r="A312" s="959" t="s">
        <v>1341</v>
      </c>
      <c r="B312" s="959" t="s">
        <v>1187</v>
      </c>
      <c r="C312" s="958">
        <v>213144</v>
      </c>
    </row>
    <row r="313" spans="1:3">
      <c r="A313" s="959" t="s">
        <v>1340</v>
      </c>
      <c r="B313" s="959" t="s">
        <v>1185</v>
      </c>
      <c r="C313" s="958"/>
    </row>
    <row r="314" spans="1:3">
      <c r="A314" s="959" t="s">
        <v>1339</v>
      </c>
      <c r="B314" s="959" t="s">
        <v>1338</v>
      </c>
      <c r="C314" s="958"/>
    </row>
    <row r="315" spans="1:3">
      <c r="A315" s="959" t="s">
        <v>1337</v>
      </c>
      <c r="B315" s="959" t="s">
        <v>1336</v>
      </c>
      <c r="C315" s="958"/>
    </row>
    <row r="316" spans="1:3" ht="24">
      <c r="A316" s="959" t="s">
        <v>1335</v>
      </c>
      <c r="B316" s="959" t="s">
        <v>1334</v>
      </c>
      <c r="C316" s="958">
        <f>+C317+C326</f>
        <v>0</v>
      </c>
    </row>
    <row r="317" spans="1:3" ht="24">
      <c r="A317" s="959" t="s">
        <v>1333</v>
      </c>
      <c r="B317" s="959" t="s">
        <v>1332</v>
      </c>
      <c r="C317" s="958">
        <f>+C318+C321+C322+C323</f>
        <v>0</v>
      </c>
    </row>
    <row r="318" spans="1:3">
      <c r="A318" s="959" t="s">
        <v>1331</v>
      </c>
      <c r="B318" s="959" t="s">
        <v>1330</v>
      </c>
      <c r="C318" s="958">
        <f>+C319+C320</f>
        <v>0</v>
      </c>
    </row>
    <row r="319" spans="1:3">
      <c r="A319" s="959" t="s">
        <v>1329</v>
      </c>
      <c r="B319" s="959" t="s">
        <v>1167</v>
      </c>
      <c r="C319" s="958"/>
    </row>
    <row r="320" spans="1:3">
      <c r="A320" s="959" t="s">
        <v>1328</v>
      </c>
      <c r="B320" s="959" t="s">
        <v>1165</v>
      </c>
      <c r="C320" s="958"/>
    </row>
    <row r="321" spans="1:3" ht="24">
      <c r="A321" s="959" t="s">
        <v>1327</v>
      </c>
      <c r="B321" s="959" t="s">
        <v>1326</v>
      </c>
      <c r="C321" s="958"/>
    </row>
    <row r="322" spans="1:3">
      <c r="A322" s="959" t="s">
        <v>1325</v>
      </c>
      <c r="B322" s="959" t="s">
        <v>1324</v>
      </c>
      <c r="C322" s="958"/>
    </row>
    <row r="323" spans="1:3">
      <c r="A323" s="959" t="s">
        <v>1323</v>
      </c>
      <c r="B323" s="959" t="s">
        <v>1322</v>
      </c>
      <c r="C323" s="958">
        <f>+C324+C325</f>
        <v>0</v>
      </c>
    </row>
    <row r="324" spans="1:3">
      <c r="A324" s="959" t="s">
        <v>1321</v>
      </c>
      <c r="B324" s="959" t="s">
        <v>1167</v>
      </c>
      <c r="C324" s="958"/>
    </row>
    <row r="325" spans="1:3">
      <c r="A325" s="959" t="s">
        <v>1320</v>
      </c>
      <c r="B325" s="959" t="s">
        <v>1165</v>
      </c>
      <c r="C325" s="958"/>
    </row>
    <row r="326" spans="1:3">
      <c r="A326" s="1477" t="s">
        <v>1319</v>
      </c>
      <c r="B326" s="1477" t="s">
        <v>1318</v>
      </c>
      <c r="C326" s="958">
        <f>+C328+C329+C330+C331+C332</f>
        <v>0</v>
      </c>
    </row>
    <row r="327" spans="1:3">
      <c r="A327" s="1477"/>
      <c r="B327" s="1477"/>
      <c r="C327" s="958"/>
    </row>
    <row r="328" spans="1:3">
      <c r="A328" s="959" t="s">
        <v>1317</v>
      </c>
      <c r="B328" s="959" t="s">
        <v>1161</v>
      </c>
      <c r="C328" s="958"/>
    </row>
    <row r="329" spans="1:3">
      <c r="A329" s="959" t="s">
        <v>1316</v>
      </c>
      <c r="B329" s="959" t="s">
        <v>1159</v>
      </c>
      <c r="C329" s="958">
        <v>0</v>
      </c>
    </row>
    <row r="330" spans="1:3" ht="24">
      <c r="A330" s="959" t="s">
        <v>1315</v>
      </c>
      <c r="B330" s="959" t="s">
        <v>1197</v>
      </c>
      <c r="C330" s="958">
        <v>0</v>
      </c>
    </row>
    <row r="331" spans="1:3">
      <c r="A331" s="959" t="s">
        <v>1314</v>
      </c>
      <c r="B331" s="959" t="s">
        <v>58</v>
      </c>
      <c r="C331" s="958"/>
    </row>
    <row r="332" spans="1:3">
      <c r="A332" s="959" t="s">
        <v>1313</v>
      </c>
      <c r="B332" s="959" t="s">
        <v>1154</v>
      </c>
      <c r="C332" s="958"/>
    </row>
    <row r="333" spans="1:3">
      <c r="A333" s="959"/>
      <c r="B333" s="959"/>
      <c r="C333" s="958"/>
    </row>
    <row r="334" spans="1:3">
      <c r="A334" s="957"/>
      <c r="B334" s="957"/>
      <c r="C334" s="956"/>
    </row>
    <row r="335" spans="1:3">
      <c r="A335" s="957" t="s">
        <v>1312</v>
      </c>
      <c r="B335" s="957" t="s">
        <v>1311</v>
      </c>
      <c r="C335" s="956">
        <f>+C336+C368</f>
        <v>987162</v>
      </c>
    </row>
    <row r="336" spans="1:3">
      <c r="A336" s="959" t="s">
        <v>1310</v>
      </c>
      <c r="B336" s="959" t="s">
        <v>1309</v>
      </c>
      <c r="C336" s="958">
        <f>+C337+C348+C355+C362</f>
        <v>987162</v>
      </c>
    </row>
    <row r="337" spans="1:3">
      <c r="A337" s="1477" t="s">
        <v>1308</v>
      </c>
      <c r="B337" s="1477" t="s">
        <v>1307</v>
      </c>
      <c r="C337" s="958">
        <f>SUM(C339:C347)</f>
        <v>987162</v>
      </c>
    </row>
    <row r="338" spans="1:3">
      <c r="A338" s="1477"/>
      <c r="B338" s="1477"/>
      <c r="C338" s="958"/>
    </row>
    <row r="339" spans="1:3">
      <c r="A339" s="959" t="s">
        <v>1306</v>
      </c>
      <c r="B339" s="959" t="s">
        <v>212</v>
      </c>
      <c r="C339" s="958"/>
    </row>
    <row r="340" spans="1:3">
      <c r="A340" s="959" t="s">
        <v>1305</v>
      </c>
      <c r="B340" s="959" t="s">
        <v>1098</v>
      </c>
      <c r="C340" s="958">
        <v>174768</v>
      </c>
    </row>
    <row r="341" spans="1:3">
      <c r="A341" s="959" t="s">
        <v>1304</v>
      </c>
      <c r="B341" s="959" t="s">
        <v>1096</v>
      </c>
      <c r="C341" s="958"/>
    </row>
    <row r="342" spans="1:3">
      <c r="A342" s="959" t="s">
        <v>1303</v>
      </c>
      <c r="B342" s="959" t="s">
        <v>1142</v>
      </c>
      <c r="C342" s="958"/>
    </row>
    <row r="343" spans="1:3">
      <c r="A343" s="959" t="s">
        <v>1302</v>
      </c>
      <c r="B343" s="959" t="s">
        <v>1140</v>
      </c>
      <c r="C343" s="958"/>
    </row>
    <row r="344" spans="1:3">
      <c r="A344" s="959" t="s">
        <v>1301</v>
      </c>
      <c r="B344" s="959" t="s">
        <v>1300</v>
      </c>
      <c r="C344" s="958">
        <v>-209</v>
      </c>
    </row>
    <row r="345" spans="1:3">
      <c r="A345" s="959" t="s">
        <v>1299</v>
      </c>
      <c r="B345" s="959" t="s">
        <v>1136</v>
      </c>
      <c r="C345" s="958">
        <v>0</v>
      </c>
    </row>
    <row r="346" spans="1:3">
      <c r="A346" s="959" t="s">
        <v>1298</v>
      </c>
      <c r="B346" s="959" t="s">
        <v>1297</v>
      </c>
      <c r="C346" s="958"/>
    </row>
    <row r="347" spans="1:3">
      <c r="A347" s="959" t="s">
        <v>1296</v>
      </c>
      <c r="B347" s="959" t="s">
        <v>1132</v>
      </c>
      <c r="C347" s="958">
        <v>812603</v>
      </c>
    </row>
    <row r="348" spans="1:3">
      <c r="A348" s="1477" t="s">
        <v>1295</v>
      </c>
      <c r="B348" s="1477" t="s">
        <v>1294</v>
      </c>
      <c r="C348" s="958">
        <f>SUM(C350:C354)</f>
        <v>0</v>
      </c>
    </row>
    <row r="349" spans="1:3">
      <c r="A349" s="1477"/>
      <c r="B349" s="1477"/>
      <c r="C349" s="958"/>
    </row>
    <row r="350" spans="1:3">
      <c r="A350" s="959" t="s">
        <v>1293</v>
      </c>
      <c r="B350" s="959" t="s">
        <v>1092</v>
      </c>
      <c r="C350" s="958"/>
    </row>
    <row r="351" spans="1:3" ht="24">
      <c r="A351" s="959" t="s">
        <v>1292</v>
      </c>
      <c r="B351" s="959" t="s">
        <v>1090</v>
      </c>
      <c r="C351" s="958"/>
    </row>
    <row r="352" spans="1:3">
      <c r="A352" s="959" t="s">
        <v>1291</v>
      </c>
      <c r="B352" s="959" t="s">
        <v>1088</v>
      </c>
      <c r="C352" s="958"/>
    </row>
    <row r="353" spans="1:3">
      <c r="A353" s="959" t="s">
        <v>1290</v>
      </c>
      <c r="B353" s="959" t="s">
        <v>1125</v>
      </c>
      <c r="C353" s="958"/>
    </row>
    <row r="354" spans="1:3">
      <c r="A354" s="959" t="s">
        <v>1289</v>
      </c>
      <c r="B354" s="959" t="s">
        <v>1123</v>
      </c>
      <c r="C354" s="958"/>
    </row>
    <row r="355" spans="1:3" ht="24">
      <c r="A355" s="959" t="s">
        <v>1288</v>
      </c>
      <c r="B355" s="959" t="s">
        <v>1287</v>
      </c>
      <c r="C355" s="958">
        <f>+C356+C359</f>
        <v>0</v>
      </c>
    </row>
    <row r="356" spans="1:3" ht="24">
      <c r="A356" s="959" t="s">
        <v>1286</v>
      </c>
      <c r="B356" s="959" t="s">
        <v>1285</v>
      </c>
      <c r="C356" s="958">
        <f>+C357+C358</f>
        <v>0</v>
      </c>
    </row>
    <row r="357" spans="1:3" ht="24">
      <c r="A357" s="959" t="s">
        <v>1284</v>
      </c>
      <c r="B357" s="959" t="s">
        <v>1283</v>
      </c>
      <c r="C357" s="958"/>
    </row>
    <row r="358" spans="1:3" ht="24">
      <c r="A358" s="959" t="s">
        <v>1282</v>
      </c>
      <c r="B358" s="959" t="s">
        <v>1281</v>
      </c>
      <c r="C358" s="958"/>
    </row>
    <row r="359" spans="1:3" ht="24">
      <c r="A359" s="959" t="s">
        <v>1280</v>
      </c>
      <c r="B359" s="959" t="s">
        <v>1078</v>
      </c>
      <c r="C359" s="958">
        <f>+C360+C361</f>
        <v>0</v>
      </c>
    </row>
    <row r="360" spans="1:3" ht="24">
      <c r="A360" s="959" t="s">
        <v>1279</v>
      </c>
      <c r="B360" s="959" t="s">
        <v>1278</v>
      </c>
      <c r="C360" s="958"/>
    </row>
    <row r="361" spans="1:3" ht="24">
      <c r="A361" s="959" t="s">
        <v>1277</v>
      </c>
      <c r="B361" s="959" t="s">
        <v>1276</v>
      </c>
      <c r="C361" s="958"/>
    </row>
    <row r="362" spans="1:3">
      <c r="A362" s="1477" t="s">
        <v>1275</v>
      </c>
      <c r="B362" s="1477" t="s">
        <v>1274</v>
      </c>
      <c r="C362" s="958">
        <f>+C364+C365+C366</f>
        <v>0</v>
      </c>
    </row>
    <row r="363" spans="1:3">
      <c r="A363" s="1477"/>
      <c r="B363" s="1477"/>
      <c r="C363" s="958"/>
    </row>
    <row r="364" spans="1:3">
      <c r="A364" s="959" t="s">
        <v>1273</v>
      </c>
      <c r="B364" s="959" t="s">
        <v>1070</v>
      </c>
      <c r="C364" s="958"/>
    </row>
    <row r="365" spans="1:3">
      <c r="A365" s="959" t="s">
        <v>1272</v>
      </c>
      <c r="B365" s="959" t="s">
        <v>1241</v>
      </c>
      <c r="C365" s="958"/>
    </row>
    <row r="366" spans="1:3">
      <c r="A366" s="959" t="s">
        <v>1271</v>
      </c>
      <c r="B366" s="959" t="s">
        <v>299</v>
      </c>
      <c r="C366" s="958"/>
    </row>
    <row r="367" spans="1:3">
      <c r="A367" s="959"/>
      <c r="B367" s="959"/>
      <c r="C367" s="958"/>
    </row>
    <row r="368" spans="1:3">
      <c r="A368" s="959" t="s">
        <v>1270</v>
      </c>
      <c r="B368" s="959" t="s">
        <v>1269</v>
      </c>
      <c r="C368" s="958">
        <f>+C370+C374+C380+C383+C387</f>
        <v>0</v>
      </c>
    </row>
    <row r="369" spans="1:3">
      <c r="A369" s="959"/>
      <c r="B369" s="959"/>
      <c r="C369" s="958"/>
    </row>
    <row r="370" spans="1:3">
      <c r="A370" s="1477" t="s">
        <v>1268</v>
      </c>
      <c r="B370" s="1477" t="s">
        <v>1267</v>
      </c>
      <c r="C370" s="958">
        <f>+C372+C373</f>
        <v>0</v>
      </c>
    </row>
    <row r="371" spans="1:3">
      <c r="A371" s="1477"/>
      <c r="B371" s="1477"/>
      <c r="C371" s="958"/>
    </row>
    <row r="372" spans="1:3">
      <c r="A372" s="959" t="s">
        <v>1266</v>
      </c>
      <c r="B372" s="959" t="s">
        <v>1265</v>
      </c>
      <c r="C372" s="958"/>
    </row>
    <row r="373" spans="1:3">
      <c r="A373" s="959" t="s">
        <v>1264</v>
      </c>
      <c r="B373" s="959" t="s">
        <v>1096</v>
      </c>
      <c r="C373" s="958"/>
    </row>
    <row r="374" spans="1:3">
      <c r="A374" s="1477" t="s">
        <v>1263</v>
      </c>
      <c r="B374" s="1477" t="s">
        <v>1262</v>
      </c>
      <c r="C374" s="958">
        <f>+C376+C377+C378</f>
        <v>0</v>
      </c>
    </row>
    <row r="375" spans="1:3">
      <c r="A375" s="1477"/>
      <c r="B375" s="1477"/>
      <c r="C375" s="958"/>
    </row>
    <row r="376" spans="1:3">
      <c r="A376" s="959" t="s">
        <v>1261</v>
      </c>
      <c r="B376" s="959" t="s">
        <v>1092</v>
      </c>
      <c r="C376" s="958"/>
    </row>
    <row r="377" spans="1:3" ht="24">
      <c r="A377" s="959" t="s">
        <v>1260</v>
      </c>
      <c r="B377" s="959" t="s">
        <v>1090</v>
      </c>
      <c r="C377" s="958"/>
    </row>
    <row r="378" spans="1:3">
      <c r="A378" s="959" t="s">
        <v>1259</v>
      </c>
      <c r="B378" s="959" t="s">
        <v>1258</v>
      </c>
      <c r="C378" s="958"/>
    </row>
    <row r="379" spans="1:3">
      <c r="A379" s="959"/>
      <c r="B379" s="959"/>
      <c r="C379" s="958"/>
    </row>
    <row r="380" spans="1:3">
      <c r="A380" s="959" t="s">
        <v>1257</v>
      </c>
      <c r="B380" s="959" t="s">
        <v>1256</v>
      </c>
      <c r="C380" s="958">
        <f>+C381+C382</f>
        <v>0</v>
      </c>
    </row>
    <row r="381" spans="1:3" ht="24">
      <c r="A381" s="959" t="s">
        <v>1255</v>
      </c>
      <c r="B381" s="959" t="s">
        <v>1254</v>
      </c>
      <c r="C381" s="958"/>
    </row>
    <row r="382" spans="1:3" ht="24">
      <c r="A382" s="959" t="s">
        <v>1253</v>
      </c>
      <c r="B382" s="959" t="s">
        <v>1252</v>
      </c>
      <c r="C382" s="958"/>
    </row>
    <row r="383" spans="1:3" ht="24">
      <c r="A383" s="959" t="s">
        <v>1251</v>
      </c>
      <c r="B383" s="959" t="s">
        <v>1250</v>
      </c>
      <c r="C383" s="958">
        <f>+C384+C385</f>
        <v>0</v>
      </c>
    </row>
    <row r="384" spans="1:3">
      <c r="A384" s="959" t="s">
        <v>1249</v>
      </c>
      <c r="B384" s="959" t="s">
        <v>1248</v>
      </c>
      <c r="C384" s="958"/>
    </row>
    <row r="385" spans="1:3">
      <c r="A385" s="959" t="s">
        <v>1247</v>
      </c>
      <c r="B385" s="959" t="s">
        <v>1246</v>
      </c>
      <c r="C385" s="958"/>
    </row>
    <row r="386" spans="1:3">
      <c r="A386" s="959"/>
      <c r="B386" s="959"/>
      <c r="C386" s="958"/>
    </row>
    <row r="387" spans="1:3">
      <c r="A387" s="1477" t="s">
        <v>1245</v>
      </c>
      <c r="B387" s="1477" t="s">
        <v>1244</v>
      </c>
      <c r="C387" s="958">
        <f>+C389+C390+C391</f>
        <v>0</v>
      </c>
    </row>
    <row r="388" spans="1:3">
      <c r="A388" s="1477"/>
      <c r="B388" s="1477"/>
      <c r="C388" s="958"/>
    </row>
    <row r="389" spans="1:3">
      <c r="A389" s="959" t="s">
        <v>1243</v>
      </c>
      <c r="B389" s="959" t="s">
        <v>1070</v>
      </c>
      <c r="C389" s="958"/>
    </row>
    <row r="390" spans="1:3">
      <c r="A390" s="959" t="s">
        <v>1242</v>
      </c>
      <c r="B390" s="959" t="s">
        <v>1241</v>
      </c>
      <c r="C390" s="958"/>
    </row>
    <row r="391" spans="1:3">
      <c r="A391" s="959" t="s">
        <v>1240</v>
      </c>
      <c r="B391" s="959" t="s">
        <v>299</v>
      </c>
      <c r="C391" s="958"/>
    </row>
    <row r="392" spans="1:3">
      <c r="A392" s="959"/>
      <c r="B392" s="959"/>
      <c r="C392" s="958"/>
    </row>
    <row r="393" spans="1:3">
      <c r="A393" s="957" t="s">
        <v>1239</v>
      </c>
      <c r="B393" s="957" t="s">
        <v>1238</v>
      </c>
      <c r="C393" s="956"/>
    </row>
    <row r="394" spans="1:3">
      <c r="A394" s="959"/>
      <c r="B394" s="957"/>
      <c r="C394" s="956"/>
    </row>
    <row r="395" spans="1:3">
      <c r="A395" s="959"/>
      <c r="B395" s="957" t="s">
        <v>1237</v>
      </c>
      <c r="C395" s="956">
        <f>+C280</f>
        <v>2841923</v>
      </c>
    </row>
    <row r="396" spans="1:3">
      <c r="A396" s="959"/>
      <c r="B396" s="959"/>
      <c r="C396" s="958"/>
    </row>
    <row r="397" spans="1:3">
      <c r="A397" s="957"/>
      <c r="B397" s="957"/>
      <c r="C397" s="956"/>
    </row>
    <row r="398" spans="1:3">
      <c r="A398" s="957">
        <v>3.2</v>
      </c>
      <c r="B398" s="957" t="s">
        <v>1236</v>
      </c>
      <c r="C398" s="956">
        <f>+C400+C452+C504</f>
        <v>0</v>
      </c>
    </row>
    <row r="399" spans="1:3">
      <c r="A399" s="957"/>
      <c r="B399" s="957"/>
      <c r="C399" s="956"/>
    </row>
    <row r="400" spans="1:3">
      <c r="A400" s="957" t="s">
        <v>1235</v>
      </c>
      <c r="B400" s="957" t="s">
        <v>1234</v>
      </c>
      <c r="C400" s="956">
        <f>+C401+C434</f>
        <v>0</v>
      </c>
    </row>
    <row r="401" spans="1:3" ht="24">
      <c r="A401" s="959" t="s">
        <v>1233</v>
      </c>
      <c r="B401" s="959" t="s">
        <v>1232</v>
      </c>
      <c r="C401" s="958">
        <f>+C402+C411+C422+C425+C426</f>
        <v>0</v>
      </c>
    </row>
    <row r="402" spans="1:3">
      <c r="A402" s="1477" t="s">
        <v>1231</v>
      </c>
      <c r="B402" s="1477" t="s">
        <v>1230</v>
      </c>
      <c r="C402" s="958">
        <f>SUM(C404:C410)</f>
        <v>0</v>
      </c>
    </row>
    <row r="403" spans="1:3">
      <c r="A403" s="1477"/>
      <c r="B403" s="1477"/>
      <c r="C403" s="958"/>
    </row>
    <row r="404" spans="1:3">
      <c r="A404" s="959" t="s">
        <v>1229</v>
      </c>
      <c r="B404" s="959" t="s">
        <v>1228</v>
      </c>
      <c r="C404" s="958"/>
    </row>
    <row r="405" spans="1:3">
      <c r="A405" s="959" t="s">
        <v>1227</v>
      </c>
      <c r="B405" s="959" t="s">
        <v>1226</v>
      </c>
      <c r="C405" s="958"/>
    </row>
    <row r="406" spans="1:3">
      <c r="A406" s="959" t="s">
        <v>1225</v>
      </c>
      <c r="B406" s="959" t="s">
        <v>1224</v>
      </c>
      <c r="C406" s="958"/>
    </row>
    <row r="407" spans="1:3">
      <c r="A407" s="959" t="s">
        <v>1223</v>
      </c>
      <c r="B407" s="959" t="s">
        <v>1222</v>
      </c>
      <c r="C407" s="958"/>
    </row>
    <row r="408" spans="1:3">
      <c r="A408" s="959" t="s">
        <v>1221</v>
      </c>
      <c r="B408" s="959" t="s">
        <v>1220</v>
      </c>
      <c r="C408" s="958"/>
    </row>
    <row r="409" spans="1:3" ht="24">
      <c r="A409" s="959" t="s">
        <v>1219</v>
      </c>
      <c r="B409" s="959" t="s">
        <v>1218</v>
      </c>
      <c r="C409" s="958"/>
    </row>
    <row r="410" spans="1:3">
      <c r="A410" s="959" t="s">
        <v>1217</v>
      </c>
      <c r="B410" s="959" t="s">
        <v>1216</v>
      </c>
      <c r="C410" s="958"/>
    </row>
    <row r="411" spans="1:3">
      <c r="A411" s="1477" t="s">
        <v>1215</v>
      </c>
      <c r="B411" s="1477" t="s">
        <v>1214</v>
      </c>
      <c r="C411" s="958">
        <f>SUM(C413:C415)</f>
        <v>0</v>
      </c>
    </row>
    <row r="412" spans="1:3">
      <c r="A412" s="1477"/>
      <c r="B412" s="1477"/>
      <c r="C412" s="958"/>
    </row>
    <row r="413" spans="1:3">
      <c r="A413" s="959" t="s">
        <v>1213</v>
      </c>
      <c r="B413" s="959" t="s">
        <v>291</v>
      </c>
      <c r="C413" s="958"/>
    </row>
    <row r="414" spans="1:3">
      <c r="A414" s="959" t="s">
        <v>1212</v>
      </c>
      <c r="B414" s="959" t="s">
        <v>549</v>
      </c>
      <c r="C414" s="958"/>
    </row>
    <row r="415" spans="1:3">
      <c r="A415" s="959" t="s">
        <v>1211</v>
      </c>
      <c r="B415" s="959" t="s">
        <v>553</v>
      </c>
      <c r="C415" s="958"/>
    </row>
    <row r="416" spans="1:3">
      <c r="A416" s="1477" t="s">
        <v>1210</v>
      </c>
      <c r="B416" s="1477" t="s">
        <v>1209</v>
      </c>
      <c r="C416" s="958">
        <f>SUM(C418:C421)</f>
        <v>0</v>
      </c>
    </row>
    <row r="417" spans="1:3">
      <c r="A417" s="1477"/>
      <c r="B417" s="1477"/>
      <c r="C417" s="958"/>
    </row>
    <row r="418" spans="1:3">
      <c r="A418" s="959" t="s">
        <v>1208</v>
      </c>
      <c r="B418" s="959" t="s">
        <v>1207</v>
      </c>
      <c r="C418" s="958"/>
    </row>
    <row r="419" spans="1:3">
      <c r="A419" s="959" t="s">
        <v>1206</v>
      </c>
      <c r="B419" s="959" t="s">
        <v>1205</v>
      </c>
      <c r="C419" s="958"/>
    </row>
    <row r="420" spans="1:3">
      <c r="A420" s="959" t="s">
        <v>1204</v>
      </c>
      <c r="B420" s="959" t="s">
        <v>1203</v>
      </c>
      <c r="C420" s="958"/>
    </row>
    <row r="421" spans="1:3">
      <c r="A421" s="959" t="s">
        <v>1202</v>
      </c>
      <c r="B421" s="959" t="s">
        <v>1201</v>
      </c>
      <c r="C421" s="958"/>
    </row>
    <row r="422" spans="1:3">
      <c r="A422" s="1477" t="s">
        <v>1200</v>
      </c>
      <c r="B422" s="1477" t="s">
        <v>1199</v>
      </c>
      <c r="C422" s="958">
        <f>+C424</f>
        <v>0</v>
      </c>
    </row>
    <row r="423" spans="1:3">
      <c r="A423" s="1477"/>
      <c r="B423" s="1477"/>
      <c r="C423" s="958"/>
    </row>
    <row r="424" spans="1:3" ht="24">
      <c r="A424" s="959" t="s">
        <v>1198</v>
      </c>
      <c r="B424" s="959" t="s">
        <v>1197</v>
      </c>
      <c r="C424" s="958"/>
    </row>
    <row r="425" spans="1:3">
      <c r="A425" s="959" t="s">
        <v>1196</v>
      </c>
      <c r="B425" s="959" t="s">
        <v>1195</v>
      </c>
      <c r="C425" s="958"/>
    </row>
    <row r="426" spans="1:3">
      <c r="A426" s="1477" t="s">
        <v>1194</v>
      </c>
      <c r="B426" s="1477" t="s">
        <v>1193</v>
      </c>
      <c r="C426" s="958">
        <f>SUM(C428:C433)</f>
        <v>0</v>
      </c>
    </row>
    <row r="427" spans="1:3">
      <c r="A427" s="1477"/>
      <c r="B427" s="1477"/>
      <c r="C427" s="958"/>
    </row>
    <row r="428" spans="1:3" ht="24">
      <c r="A428" s="959" t="s">
        <v>1192</v>
      </c>
      <c r="B428" s="959" t="s">
        <v>1191</v>
      </c>
      <c r="C428" s="958"/>
    </row>
    <row r="429" spans="1:3" ht="24">
      <c r="A429" s="959" t="s">
        <v>1190</v>
      </c>
      <c r="B429" s="959" t="s">
        <v>1189</v>
      </c>
      <c r="C429" s="958"/>
    </row>
    <row r="430" spans="1:3" ht="24">
      <c r="A430" s="959" t="s">
        <v>1188</v>
      </c>
      <c r="B430" s="959" t="s">
        <v>1187</v>
      </c>
      <c r="C430" s="958"/>
    </row>
    <row r="431" spans="1:3">
      <c r="A431" s="959" t="s">
        <v>1186</v>
      </c>
      <c r="B431" s="959" t="s">
        <v>1185</v>
      </c>
      <c r="C431" s="958"/>
    </row>
    <row r="432" spans="1:3">
      <c r="A432" s="959" t="s">
        <v>1184</v>
      </c>
      <c r="B432" s="959" t="s">
        <v>1183</v>
      </c>
      <c r="C432" s="958"/>
    </row>
    <row r="433" spans="1:3">
      <c r="A433" s="959" t="s">
        <v>1182</v>
      </c>
      <c r="B433" s="959" t="s">
        <v>39</v>
      </c>
      <c r="C433" s="958"/>
    </row>
    <row r="434" spans="1:3" ht="18" customHeight="1">
      <c r="A434" s="959" t="s">
        <v>1181</v>
      </c>
      <c r="B434" s="959" t="s">
        <v>1180</v>
      </c>
      <c r="C434" s="958">
        <f>+C435+C444</f>
        <v>0</v>
      </c>
    </row>
    <row r="435" spans="1:3" ht="24">
      <c r="A435" s="959" t="s">
        <v>1179</v>
      </c>
      <c r="B435" s="959" t="s">
        <v>1178</v>
      </c>
      <c r="C435" s="958">
        <f>+C436+C439+C440+C441</f>
        <v>0</v>
      </c>
    </row>
    <row r="436" spans="1:3" ht="24">
      <c r="A436" s="959" t="s">
        <v>1177</v>
      </c>
      <c r="B436" s="959" t="s">
        <v>1176</v>
      </c>
      <c r="C436" s="958">
        <f>+C437+C438</f>
        <v>0</v>
      </c>
    </row>
    <row r="437" spans="1:3">
      <c r="A437" s="959" t="s">
        <v>1175</v>
      </c>
      <c r="B437" s="959" t="s">
        <v>1167</v>
      </c>
      <c r="C437" s="958"/>
    </row>
    <row r="438" spans="1:3">
      <c r="A438" s="959" t="s">
        <v>1174</v>
      </c>
      <c r="B438" s="959" t="s">
        <v>1165</v>
      </c>
      <c r="C438" s="958"/>
    </row>
    <row r="439" spans="1:3" ht="24">
      <c r="A439" s="959" t="s">
        <v>1173</v>
      </c>
      <c r="B439" s="959" t="s">
        <v>1172</v>
      </c>
      <c r="C439" s="958"/>
    </row>
    <row r="440" spans="1:3">
      <c r="A440" s="959" t="s">
        <v>1171</v>
      </c>
      <c r="B440" s="959" t="s">
        <v>1170</v>
      </c>
      <c r="C440" s="958"/>
    </row>
    <row r="441" spans="1:3">
      <c r="A441" s="959" t="s">
        <v>1169</v>
      </c>
      <c r="B441" s="959" t="s">
        <v>551</v>
      </c>
      <c r="C441" s="958">
        <f>+C442+C443</f>
        <v>0</v>
      </c>
    </row>
    <row r="442" spans="1:3">
      <c r="A442" s="959" t="s">
        <v>1168</v>
      </c>
      <c r="B442" s="959" t="s">
        <v>1167</v>
      </c>
      <c r="C442" s="958"/>
    </row>
    <row r="443" spans="1:3">
      <c r="A443" s="959" t="s">
        <v>1166</v>
      </c>
      <c r="B443" s="959" t="s">
        <v>1165</v>
      </c>
      <c r="C443" s="958"/>
    </row>
    <row r="444" spans="1:3">
      <c r="A444" s="1477" t="s">
        <v>1164</v>
      </c>
      <c r="B444" s="1477" t="s">
        <v>1163</v>
      </c>
      <c r="C444" s="958">
        <f>+C446+C447+C448+C449+C450</f>
        <v>0</v>
      </c>
    </row>
    <row r="445" spans="1:3">
      <c r="A445" s="1477"/>
      <c r="B445" s="1477"/>
      <c r="C445" s="958"/>
    </row>
    <row r="446" spans="1:3">
      <c r="A446" s="959" t="s">
        <v>1162</v>
      </c>
      <c r="B446" s="959" t="s">
        <v>1161</v>
      </c>
      <c r="C446" s="958"/>
    </row>
    <row r="447" spans="1:3">
      <c r="A447" s="959" t="s">
        <v>1160</v>
      </c>
      <c r="B447" s="959" t="s">
        <v>1159</v>
      </c>
      <c r="C447" s="958"/>
    </row>
    <row r="448" spans="1:3" ht="24">
      <c r="A448" s="959" t="s">
        <v>1158</v>
      </c>
      <c r="B448" s="959" t="s">
        <v>1157</v>
      </c>
      <c r="C448" s="958"/>
    </row>
    <row r="449" spans="1:3">
      <c r="A449" s="959" t="s">
        <v>1156</v>
      </c>
      <c r="B449" s="959" t="s">
        <v>58</v>
      </c>
      <c r="C449" s="958"/>
    </row>
    <row r="450" spans="1:3">
      <c r="A450" s="959" t="s">
        <v>1155</v>
      </c>
      <c r="B450" s="959" t="s">
        <v>1154</v>
      </c>
      <c r="C450" s="958"/>
    </row>
    <row r="451" spans="1:3">
      <c r="A451" s="959"/>
      <c r="B451" s="959"/>
      <c r="C451" s="958"/>
    </row>
    <row r="452" spans="1:3">
      <c r="A452" s="957" t="s">
        <v>1153</v>
      </c>
      <c r="B452" s="957" t="s">
        <v>1152</v>
      </c>
      <c r="C452" s="956">
        <f>+C453+C484</f>
        <v>0</v>
      </c>
    </row>
    <row r="453" spans="1:3">
      <c r="A453" s="959" t="s">
        <v>1151</v>
      </c>
      <c r="B453" s="959" t="s">
        <v>1150</v>
      </c>
      <c r="C453" s="958">
        <f>+C454+C465+C472+C479</f>
        <v>0</v>
      </c>
    </row>
    <row r="454" spans="1:3">
      <c r="A454" s="1477" t="s">
        <v>1149</v>
      </c>
      <c r="B454" s="1477" t="s">
        <v>1148</v>
      </c>
      <c r="C454" s="958">
        <f>SUM(C456:C464)</f>
        <v>0</v>
      </c>
    </row>
    <row r="455" spans="1:3">
      <c r="A455" s="1477"/>
      <c r="B455" s="1477"/>
      <c r="C455" s="958"/>
    </row>
    <row r="456" spans="1:3">
      <c r="A456" s="959" t="s">
        <v>1147</v>
      </c>
      <c r="B456" s="959" t="s">
        <v>1146</v>
      </c>
      <c r="C456" s="958"/>
    </row>
    <row r="457" spans="1:3">
      <c r="A457" s="959" t="s">
        <v>1145</v>
      </c>
      <c r="B457" s="959" t="s">
        <v>1098</v>
      </c>
      <c r="C457" s="958"/>
    </row>
    <row r="458" spans="1:3">
      <c r="A458" s="959" t="s">
        <v>1144</v>
      </c>
      <c r="B458" s="959" t="s">
        <v>1096</v>
      </c>
      <c r="C458" s="958"/>
    </row>
    <row r="459" spans="1:3">
      <c r="A459" s="959" t="s">
        <v>1143</v>
      </c>
      <c r="B459" s="959" t="s">
        <v>1142</v>
      </c>
      <c r="C459" s="958"/>
    </row>
    <row r="460" spans="1:3">
      <c r="A460" s="959" t="s">
        <v>1141</v>
      </c>
      <c r="B460" s="959" t="s">
        <v>1140</v>
      </c>
      <c r="C460" s="958"/>
    </row>
    <row r="461" spans="1:3" ht="24">
      <c r="A461" s="959" t="s">
        <v>1139</v>
      </c>
      <c r="B461" s="959" t="s">
        <v>1138</v>
      </c>
      <c r="C461" s="958"/>
    </row>
    <row r="462" spans="1:3">
      <c r="A462" s="959" t="s">
        <v>1137</v>
      </c>
      <c r="B462" s="959" t="s">
        <v>1136</v>
      </c>
      <c r="C462" s="958"/>
    </row>
    <row r="463" spans="1:3">
      <c r="A463" s="959" t="s">
        <v>1135</v>
      </c>
      <c r="B463" s="959" t="s">
        <v>1134</v>
      </c>
      <c r="C463" s="958"/>
    </row>
    <row r="464" spans="1:3">
      <c r="A464" s="959" t="s">
        <v>1133</v>
      </c>
      <c r="B464" s="959" t="s">
        <v>1132</v>
      </c>
      <c r="C464" s="958"/>
    </row>
    <row r="465" spans="1:3">
      <c r="A465" s="1477" t="s">
        <v>1131</v>
      </c>
      <c r="B465" s="1477" t="s">
        <v>1130</v>
      </c>
      <c r="C465" s="958">
        <f>+C467+C468+C469+C470+C471</f>
        <v>0</v>
      </c>
    </row>
    <row r="466" spans="1:3">
      <c r="A466" s="1477"/>
      <c r="B466" s="1477"/>
      <c r="C466" s="958"/>
    </row>
    <row r="467" spans="1:3">
      <c r="A467" s="959" t="s">
        <v>1129</v>
      </c>
      <c r="B467" s="959" t="s">
        <v>1092</v>
      </c>
      <c r="C467" s="958"/>
    </row>
    <row r="468" spans="1:3" ht="24">
      <c r="A468" s="959" t="s">
        <v>1128</v>
      </c>
      <c r="B468" s="959" t="s">
        <v>1090</v>
      </c>
      <c r="C468" s="958"/>
    </row>
    <row r="469" spans="1:3">
      <c r="A469" s="959" t="s">
        <v>1127</v>
      </c>
      <c r="B469" s="959" t="s">
        <v>1088</v>
      </c>
      <c r="C469" s="958"/>
    </row>
    <row r="470" spans="1:3">
      <c r="A470" s="959" t="s">
        <v>1126</v>
      </c>
      <c r="B470" s="959" t="s">
        <v>1125</v>
      </c>
      <c r="C470" s="958"/>
    </row>
    <row r="471" spans="1:3">
      <c r="A471" s="959" t="s">
        <v>1124</v>
      </c>
      <c r="B471" s="959" t="s">
        <v>1123</v>
      </c>
      <c r="C471" s="958"/>
    </row>
    <row r="472" spans="1:3" ht="24">
      <c r="A472" s="959" t="s">
        <v>1122</v>
      </c>
      <c r="B472" s="959" t="s">
        <v>1121</v>
      </c>
      <c r="C472" s="958">
        <f>+C473+C476</f>
        <v>0</v>
      </c>
    </row>
    <row r="473" spans="1:3" ht="24">
      <c r="A473" s="959" t="s">
        <v>1120</v>
      </c>
      <c r="B473" s="959" t="s">
        <v>1119</v>
      </c>
      <c r="C473" s="958">
        <f>+C474+C475</f>
        <v>0</v>
      </c>
    </row>
    <row r="474" spans="1:3" ht="36">
      <c r="A474" s="959" t="s">
        <v>1118</v>
      </c>
      <c r="B474" s="959" t="s">
        <v>1117</v>
      </c>
      <c r="C474" s="958"/>
    </row>
    <row r="475" spans="1:3" ht="24">
      <c r="A475" s="959" t="s">
        <v>1116</v>
      </c>
      <c r="B475" s="959" t="s">
        <v>1115</v>
      </c>
      <c r="C475" s="958"/>
    </row>
    <row r="476" spans="1:3" ht="24">
      <c r="A476" s="959" t="s">
        <v>1114</v>
      </c>
      <c r="B476" s="959" t="s">
        <v>1113</v>
      </c>
      <c r="C476" s="958">
        <f>+C477+C478</f>
        <v>0</v>
      </c>
    </row>
    <row r="477" spans="1:3" ht="24">
      <c r="A477" s="959" t="s">
        <v>1112</v>
      </c>
      <c r="B477" s="959" t="s">
        <v>1111</v>
      </c>
      <c r="C477" s="958"/>
    </row>
    <row r="478" spans="1:3" ht="24">
      <c r="A478" s="959" t="s">
        <v>1110</v>
      </c>
      <c r="B478" s="959" t="s">
        <v>1109</v>
      </c>
      <c r="C478" s="958"/>
    </row>
    <row r="479" spans="1:3">
      <c r="A479" s="959" t="s">
        <v>1108</v>
      </c>
      <c r="B479" s="959" t="s">
        <v>1107</v>
      </c>
      <c r="C479" s="958">
        <f>+C480+C481+C482</f>
        <v>0</v>
      </c>
    </row>
    <row r="480" spans="1:3">
      <c r="A480" s="959" t="s">
        <v>1106</v>
      </c>
      <c r="B480" s="959" t="s">
        <v>1070</v>
      </c>
      <c r="C480" s="958"/>
    </row>
    <row r="481" spans="1:3" ht="24">
      <c r="A481" s="959" t="s">
        <v>1105</v>
      </c>
      <c r="B481" s="959" t="s">
        <v>1068</v>
      </c>
      <c r="C481" s="958"/>
    </row>
    <row r="482" spans="1:3">
      <c r="A482" s="959" t="s">
        <v>1104</v>
      </c>
      <c r="B482" s="959" t="s">
        <v>299</v>
      </c>
      <c r="C482" s="958"/>
    </row>
    <row r="483" spans="1:3" ht="9.75" customHeight="1">
      <c r="A483" s="959"/>
      <c r="B483" s="959"/>
      <c r="C483" s="958"/>
    </row>
    <row r="484" spans="1:3">
      <c r="A484" s="959" t="s">
        <v>1103</v>
      </c>
      <c r="B484" s="959" t="s">
        <v>1102</v>
      </c>
      <c r="C484" s="958">
        <f>+C485+C488+C492+C499</f>
        <v>0</v>
      </c>
    </row>
    <row r="485" spans="1:3" ht="24">
      <c r="A485" s="959" t="s">
        <v>1101</v>
      </c>
      <c r="B485" s="959" t="s">
        <v>1100</v>
      </c>
      <c r="C485" s="958">
        <f>+C486+C487</f>
        <v>0</v>
      </c>
    </row>
    <row r="486" spans="1:3">
      <c r="A486" s="959" t="s">
        <v>1099</v>
      </c>
      <c r="B486" s="959" t="s">
        <v>1098</v>
      </c>
      <c r="C486" s="958"/>
    </row>
    <row r="487" spans="1:3">
      <c r="A487" s="959" t="s">
        <v>1097</v>
      </c>
      <c r="B487" s="959" t="s">
        <v>1096</v>
      </c>
      <c r="C487" s="958"/>
    </row>
    <row r="488" spans="1:3" ht="24">
      <c r="A488" s="959" t="s">
        <v>1095</v>
      </c>
      <c r="B488" s="959" t="s">
        <v>1094</v>
      </c>
      <c r="C488" s="958">
        <f>+C489+C490+C491</f>
        <v>0</v>
      </c>
    </row>
    <row r="489" spans="1:3">
      <c r="A489" s="959" t="s">
        <v>1093</v>
      </c>
      <c r="B489" s="959" t="s">
        <v>1092</v>
      </c>
      <c r="C489" s="958"/>
    </row>
    <row r="490" spans="1:3" ht="24">
      <c r="A490" s="959" t="s">
        <v>1091</v>
      </c>
      <c r="B490" s="959" t="s">
        <v>1090</v>
      </c>
      <c r="C490" s="958"/>
    </row>
    <row r="491" spans="1:3">
      <c r="A491" s="959" t="s">
        <v>1089</v>
      </c>
      <c r="B491" s="959" t="s">
        <v>1088</v>
      </c>
      <c r="C491" s="958"/>
    </row>
    <row r="492" spans="1:3" ht="24">
      <c r="A492" s="959" t="s">
        <v>1087</v>
      </c>
      <c r="B492" s="959" t="s">
        <v>1086</v>
      </c>
      <c r="C492" s="958">
        <f>+C493+C496</f>
        <v>0</v>
      </c>
    </row>
    <row r="493" spans="1:3" ht="24">
      <c r="A493" s="959" t="s">
        <v>1085</v>
      </c>
      <c r="B493" s="959" t="s">
        <v>1084</v>
      </c>
      <c r="C493" s="958">
        <f>+C494+C495</f>
        <v>0</v>
      </c>
    </row>
    <row r="494" spans="1:3" ht="24">
      <c r="A494" s="959" t="s">
        <v>1083</v>
      </c>
      <c r="B494" s="959" t="s">
        <v>1082</v>
      </c>
      <c r="C494" s="958"/>
    </row>
    <row r="495" spans="1:3" ht="24">
      <c r="A495" s="959" t="s">
        <v>1081</v>
      </c>
      <c r="B495" s="959" t="s">
        <v>1080</v>
      </c>
      <c r="C495" s="958"/>
    </row>
    <row r="496" spans="1:3" ht="24">
      <c r="A496" s="959" t="s">
        <v>1079</v>
      </c>
      <c r="B496" s="959" t="s">
        <v>1078</v>
      </c>
      <c r="C496" s="958">
        <f>+C497+C498</f>
        <v>0</v>
      </c>
    </row>
    <row r="497" spans="1:3" ht="24">
      <c r="A497" s="959" t="s">
        <v>1077</v>
      </c>
      <c r="B497" s="959" t="s">
        <v>1076</v>
      </c>
      <c r="C497" s="958"/>
    </row>
    <row r="498" spans="1:3" ht="24">
      <c r="A498" s="959" t="s">
        <v>1075</v>
      </c>
      <c r="B498" s="959" t="s">
        <v>1074</v>
      </c>
      <c r="C498" s="958"/>
    </row>
    <row r="499" spans="1:3">
      <c r="A499" s="959" t="s">
        <v>1073</v>
      </c>
      <c r="B499" s="959" t="s">
        <v>1072</v>
      </c>
      <c r="C499" s="958">
        <f>+C500+C501+C502</f>
        <v>0</v>
      </c>
    </row>
    <row r="500" spans="1:3">
      <c r="A500" s="959" t="s">
        <v>1071</v>
      </c>
      <c r="B500" s="959" t="s">
        <v>1070</v>
      </c>
      <c r="C500" s="958"/>
    </row>
    <row r="501" spans="1:3" ht="24">
      <c r="A501" s="959" t="s">
        <v>1069</v>
      </c>
      <c r="B501" s="959" t="s">
        <v>1068</v>
      </c>
      <c r="C501" s="958"/>
    </row>
    <row r="502" spans="1:3">
      <c r="A502" s="959" t="s">
        <v>1067</v>
      </c>
      <c r="B502" s="959" t="s">
        <v>299</v>
      </c>
      <c r="C502" s="958"/>
    </row>
    <row r="503" spans="1:3">
      <c r="A503" s="959"/>
      <c r="B503" s="959"/>
      <c r="C503" s="958"/>
    </row>
    <row r="504" spans="1:3">
      <c r="A504" s="957" t="s">
        <v>1066</v>
      </c>
      <c r="B504" s="957" t="s">
        <v>1065</v>
      </c>
      <c r="C504" s="956"/>
    </row>
    <row r="505" spans="1:3">
      <c r="A505" s="957"/>
      <c r="B505" s="957"/>
      <c r="C505" s="956"/>
    </row>
    <row r="506" spans="1:3">
      <c r="A506" s="957"/>
      <c r="B506" s="957" t="s">
        <v>1064</v>
      </c>
      <c r="C506" s="956">
        <f>+C398</f>
        <v>0</v>
      </c>
    </row>
    <row r="507" spans="1:3" ht="31.5" customHeight="1">
      <c r="A507" s="1480" t="s">
        <v>1063</v>
      </c>
      <c r="B507" s="1480"/>
      <c r="C507" s="1480"/>
    </row>
    <row r="508" spans="1:3" ht="33.75" customHeight="1">
      <c r="A508" s="1480" t="s">
        <v>1062</v>
      </c>
      <c r="B508" s="1480"/>
      <c r="C508" s="1480"/>
    </row>
  </sheetData>
  <mergeCells count="49">
    <mergeCell ref="B465:B466"/>
    <mergeCell ref="A507:C507"/>
    <mergeCell ref="A508:C508"/>
    <mergeCell ref="A422:A423"/>
    <mergeCell ref="B422:B423"/>
    <mergeCell ref="A426:A427"/>
    <mergeCell ref="B426:B427"/>
    <mergeCell ref="A444:A445"/>
    <mergeCell ref="B444:B445"/>
    <mergeCell ref="A454:A455"/>
    <mergeCell ref="B454:B455"/>
    <mergeCell ref="A465:A466"/>
    <mergeCell ref="A402:A403"/>
    <mergeCell ref="B402:B403"/>
    <mergeCell ref="A411:A412"/>
    <mergeCell ref="B411:B412"/>
    <mergeCell ref="A416:A417"/>
    <mergeCell ref="B416:B417"/>
    <mergeCell ref="A370:A371"/>
    <mergeCell ref="B370:B371"/>
    <mergeCell ref="A374:A375"/>
    <mergeCell ref="B374:B375"/>
    <mergeCell ref="A387:A388"/>
    <mergeCell ref="B387:B388"/>
    <mergeCell ref="A337:A338"/>
    <mergeCell ref="B337:B338"/>
    <mergeCell ref="A348:A349"/>
    <mergeCell ref="B348:B349"/>
    <mergeCell ref="A362:A363"/>
    <mergeCell ref="B362:B363"/>
    <mergeCell ref="A303:A304"/>
    <mergeCell ref="B303:B304"/>
    <mergeCell ref="A307:A309"/>
    <mergeCell ref="B307:B309"/>
    <mergeCell ref="A326:A327"/>
    <mergeCell ref="B326:B327"/>
    <mergeCell ref="A105:A106"/>
    <mergeCell ref="B105:B106"/>
    <mergeCell ref="A292:A293"/>
    <mergeCell ref="B292:B293"/>
    <mergeCell ref="A297:A298"/>
    <mergeCell ref="B297:B298"/>
    <mergeCell ref="A95:A96"/>
    <mergeCell ref="B95:B96"/>
    <mergeCell ref="A1:C1"/>
    <mergeCell ref="A2:C2"/>
    <mergeCell ref="A3:C3"/>
    <mergeCell ref="A5:A6"/>
    <mergeCell ref="B5:B6"/>
  </mergeCells>
  <hyperlinks>
    <hyperlink ref="C22" location="_ftn1" display="_ftn1" xr:uid="{00000000-0004-0000-2700-000000000000}"/>
  </hyperlinks>
  <pageMargins left="0.70866141732283472" right="0.70866141732283472" top="0.15748031496062992" bottom="0" header="0.31496062992125984" footer="0.31496062992125984"/>
  <pageSetup scale="7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view="pageBreakPreview" zoomScale="154" zoomScaleSheetLayoutView="154" workbookViewId="0">
      <selection activeCell="F26" sqref="F26"/>
    </sheetView>
  </sheetViews>
  <sheetFormatPr baseColWidth="10" defaultRowHeight="15"/>
  <sheetData/>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F80"/>
  <sheetViews>
    <sheetView view="pageBreakPreview" zoomScaleSheetLayoutView="100" workbookViewId="0">
      <selection activeCell="B9" sqref="B9:D15"/>
    </sheetView>
  </sheetViews>
  <sheetFormatPr baseColWidth="10" defaultColWidth="11.28515625" defaultRowHeight="16.5"/>
  <cols>
    <col min="1" max="1" width="6.7109375" style="7" customWidth="1"/>
    <col min="2" max="2" width="25.7109375" style="7" customWidth="1"/>
    <col min="3" max="3" width="23.7109375" style="3" customWidth="1"/>
    <col min="4" max="4" width="23.28515625" style="3" customWidth="1"/>
    <col min="5" max="5" width="23" style="3" customWidth="1"/>
    <col min="6" max="6" width="168.85546875" style="3" customWidth="1"/>
    <col min="7" max="16384" width="11.28515625" style="3"/>
  </cols>
  <sheetData>
    <row r="1" spans="1:5">
      <c r="A1" s="1463" t="str">
        <f>'CPCA-I-01'!A1:G1</f>
        <v>Universidad Tecnológica de Guaymas</v>
      </c>
      <c r="B1" s="1463"/>
      <c r="C1" s="1463"/>
      <c r="D1" s="1463"/>
      <c r="E1" s="1463"/>
    </row>
    <row r="2" spans="1:5">
      <c r="A2" s="1403" t="s">
        <v>992</v>
      </c>
      <c r="B2" s="1403"/>
      <c r="C2" s="1403"/>
      <c r="D2" s="1403"/>
      <c r="E2" s="1403"/>
    </row>
    <row r="3" spans="1:5">
      <c r="A3" s="1464" t="str">
        <f>'CPCA-IV-04'!A3:D3</f>
        <v>Al 31 de diciembre de 2021</v>
      </c>
      <c r="B3" s="1464"/>
      <c r="C3" s="1464"/>
      <c r="D3" s="1464"/>
      <c r="E3" s="1464"/>
    </row>
    <row r="4" spans="1:5">
      <c r="A4" s="39"/>
      <c r="B4" s="1483" t="s">
        <v>877</v>
      </c>
      <c r="C4" s="1483"/>
      <c r="D4" s="1483"/>
      <c r="E4" s="48"/>
    </row>
    <row r="5" spans="1:5">
      <c r="A5" s="39"/>
      <c r="B5" s="915"/>
      <c r="C5" s="915"/>
      <c r="D5" s="915"/>
      <c r="E5" s="48"/>
    </row>
    <row r="6" spans="1:5" ht="33" customHeight="1">
      <c r="A6" s="1484" t="s">
        <v>993</v>
      </c>
      <c r="B6" s="1485"/>
      <c r="C6" s="1485"/>
      <c r="D6" s="1485"/>
      <c r="E6" s="1486"/>
    </row>
    <row r="7" spans="1:5" ht="32.25" customHeight="1">
      <c r="A7" s="1481" t="s">
        <v>879</v>
      </c>
      <c r="B7" s="1481"/>
      <c r="C7" s="1481"/>
      <c r="D7" s="1481"/>
      <c r="E7" s="1482" t="s">
        <v>991</v>
      </c>
    </row>
    <row r="8" spans="1:5">
      <c r="A8" s="911"/>
      <c r="B8" s="910" t="s">
        <v>880</v>
      </c>
      <c r="C8" s="910" t="s">
        <v>881</v>
      </c>
      <c r="D8" s="910" t="s">
        <v>303</v>
      </c>
      <c r="E8" s="1482"/>
    </row>
    <row r="9" spans="1:5" s="33" customFormat="1" ht="31.5" customHeight="1">
      <c r="A9" s="36">
        <v>1</v>
      </c>
      <c r="B9" s="352" t="s">
        <v>2301</v>
      </c>
      <c r="C9" s="352" t="s">
        <v>2302</v>
      </c>
      <c r="D9" s="352">
        <v>244</v>
      </c>
      <c r="E9" s="352"/>
    </row>
    <row r="10" spans="1:5" s="33" customFormat="1" ht="31.5" customHeight="1">
      <c r="A10" s="36">
        <v>2</v>
      </c>
      <c r="B10" s="352" t="s">
        <v>2301</v>
      </c>
      <c r="C10" s="352" t="s">
        <v>2304</v>
      </c>
      <c r="D10" s="352">
        <v>16</v>
      </c>
      <c r="E10" s="352"/>
    </row>
    <row r="11" spans="1:5" s="33" customFormat="1" ht="31.5" customHeight="1">
      <c r="A11" s="36">
        <v>3</v>
      </c>
      <c r="B11" s="352" t="s">
        <v>2306</v>
      </c>
      <c r="C11" s="352" t="s">
        <v>2307</v>
      </c>
      <c r="D11" s="352">
        <v>40095</v>
      </c>
      <c r="E11" s="352"/>
    </row>
    <row r="12" spans="1:5" s="33" customFormat="1" ht="31.5" customHeight="1">
      <c r="A12" s="36">
        <v>4</v>
      </c>
      <c r="B12" s="352" t="s">
        <v>2309</v>
      </c>
      <c r="C12" s="352" t="s">
        <v>2310</v>
      </c>
      <c r="D12" s="352">
        <v>116823</v>
      </c>
      <c r="E12" s="352"/>
    </row>
    <row r="13" spans="1:5" s="33" customFormat="1" ht="31.5" customHeight="1">
      <c r="A13" s="36">
        <v>5</v>
      </c>
      <c r="B13" s="352" t="s">
        <v>2309</v>
      </c>
      <c r="C13" s="352" t="s">
        <v>2312</v>
      </c>
      <c r="D13" s="352">
        <v>994</v>
      </c>
      <c r="E13" s="352"/>
    </row>
    <row r="14" spans="1:5" s="33" customFormat="1" ht="31.5" customHeight="1">
      <c r="A14" s="36">
        <v>6</v>
      </c>
      <c r="B14" s="352" t="s">
        <v>2309</v>
      </c>
      <c r="C14" s="352" t="s">
        <v>2314</v>
      </c>
      <c r="D14" s="352">
        <v>639978</v>
      </c>
      <c r="E14" s="352"/>
    </row>
    <row r="15" spans="1:5" s="33" customFormat="1" ht="31.5" customHeight="1">
      <c r="A15" s="36">
        <v>7</v>
      </c>
      <c r="B15" s="352" t="s">
        <v>2316</v>
      </c>
      <c r="C15" s="352" t="s">
        <v>2317</v>
      </c>
      <c r="D15" s="352">
        <v>37873</v>
      </c>
      <c r="E15" s="352"/>
    </row>
    <row r="16" spans="1:5" s="33" customFormat="1" ht="31.5" customHeight="1">
      <c r="A16" s="36">
        <v>8</v>
      </c>
      <c r="B16" s="352"/>
      <c r="C16" s="352"/>
      <c r="D16" s="352"/>
      <c r="E16" s="352"/>
    </row>
    <row r="17" spans="1:6" s="33" customFormat="1" ht="31.5" customHeight="1">
      <c r="A17" s="36">
        <v>9</v>
      </c>
      <c r="B17" s="352"/>
      <c r="C17" s="352"/>
      <c r="D17" s="352"/>
      <c r="E17" s="352"/>
    </row>
    <row r="18" spans="1:6" s="33" customFormat="1" ht="31.5" customHeight="1">
      <c r="A18" s="36">
        <v>10</v>
      </c>
      <c r="B18" s="352"/>
      <c r="C18" s="352"/>
      <c r="D18" s="352"/>
      <c r="E18" s="352"/>
    </row>
    <row r="19" spans="1:6" s="33" customFormat="1" ht="31.5" customHeight="1">
      <c r="A19" s="36">
        <v>11</v>
      </c>
      <c r="B19" s="352"/>
      <c r="C19" s="352"/>
      <c r="D19" s="352"/>
      <c r="E19" s="352"/>
    </row>
    <row r="20" spans="1:6" s="33" customFormat="1" ht="31.5" customHeight="1">
      <c r="A20" s="36">
        <v>12</v>
      </c>
      <c r="B20" s="352"/>
      <c r="C20" s="352"/>
      <c r="D20" s="352"/>
      <c r="E20" s="352"/>
    </row>
    <row r="21" spans="1:6" s="33" customFormat="1" ht="31.5" customHeight="1">
      <c r="A21" s="36">
        <v>13</v>
      </c>
      <c r="B21" s="352"/>
      <c r="C21" s="352"/>
      <c r="D21" s="352"/>
      <c r="E21" s="352"/>
    </row>
    <row r="22" spans="1:6" s="33" customFormat="1" ht="31.5" customHeight="1">
      <c r="A22" s="36">
        <v>14</v>
      </c>
      <c r="B22" s="352"/>
      <c r="C22" s="352"/>
      <c r="D22" s="352"/>
      <c r="E22" s="352"/>
    </row>
    <row r="23" spans="1:6" s="33" customFormat="1" ht="31.5" customHeight="1">
      <c r="A23" s="36">
        <v>15</v>
      </c>
      <c r="B23" s="352"/>
      <c r="C23" s="352"/>
      <c r="D23" s="352"/>
      <c r="E23" s="352"/>
    </row>
    <row r="24" spans="1:6" s="33" customFormat="1" ht="31.5" customHeight="1">
      <c r="A24" s="36">
        <v>16</v>
      </c>
      <c r="B24" s="352"/>
      <c r="C24" s="352"/>
      <c r="D24" s="352"/>
      <c r="E24" s="352"/>
    </row>
    <row r="25" spans="1:6" s="33" customFormat="1" ht="31.5" customHeight="1">
      <c r="A25" s="36">
        <v>17</v>
      </c>
      <c r="B25" s="352"/>
      <c r="C25" s="352"/>
      <c r="D25" s="352"/>
      <c r="E25" s="352"/>
    </row>
    <row r="26" spans="1:6" s="33" customFormat="1" ht="31.5" customHeight="1">
      <c r="A26" s="36">
        <v>18</v>
      </c>
      <c r="B26" s="352"/>
      <c r="C26" s="352"/>
      <c r="D26" s="352"/>
      <c r="E26" s="352"/>
    </row>
    <row r="27" spans="1:6" s="33" customFormat="1" ht="31.5" customHeight="1">
      <c r="A27" s="36">
        <v>19</v>
      </c>
      <c r="B27" s="352"/>
      <c r="C27" s="352"/>
      <c r="D27" s="352"/>
      <c r="E27" s="352"/>
    </row>
    <row r="28" spans="1:6" s="33" customFormat="1" ht="31.5" customHeight="1">
      <c r="A28" s="36">
        <v>20</v>
      </c>
      <c r="B28" s="352"/>
      <c r="C28" s="352"/>
      <c r="D28" s="352"/>
      <c r="E28" s="352"/>
    </row>
    <row r="29" spans="1:6" s="33" customFormat="1" ht="18.75" customHeight="1">
      <c r="A29" s="912"/>
      <c r="B29" s="913"/>
      <c r="C29" s="918" t="s">
        <v>788</v>
      </c>
      <c r="D29" s="913">
        <f>SUM(D9:D28)</f>
        <v>836023</v>
      </c>
      <c r="E29" s="914"/>
      <c r="F29" s="917" t="str">
        <f>IF(D29='CPCA-I-02'!$B$10,"","VALOR INCORRECTO, DEBE SER IGUAL A LO REPORTADO EN ETCA-I-02 EN LA CUENTA a2) BANCOS/TESORERÍA")</f>
        <v/>
      </c>
    </row>
    <row r="30" spans="1:6" s="437" customFormat="1" ht="15" customHeight="1">
      <c r="A30" s="919" t="s">
        <v>81</v>
      </c>
    </row>
    <row r="31" spans="1:6">
      <c r="A31" s="919" t="s">
        <v>998</v>
      </c>
    </row>
    <row r="32" spans="1:6" s="437" customFormat="1" ht="12.75">
      <c r="A32" s="919" t="s">
        <v>997</v>
      </c>
    </row>
    <row r="33" spans="1:6">
      <c r="A33" s="3"/>
      <c r="B33" s="3"/>
    </row>
    <row r="34" spans="1:6" ht="33" customHeight="1">
      <c r="A34" s="1484" t="s">
        <v>994</v>
      </c>
      <c r="B34" s="1485"/>
      <c r="C34" s="1485"/>
      <c r="D34" s="1485"/>
      <c r="E34" s="1486"/>
    </row>
    <row r="35" spans="1:6" ht="18">
      <c r="A35" s="1481" t="s">
        <v>879</v>
      </c>
      <c r="B35" s="1481"/>
      <c r="C35" s="1481"/>
      <c r="D35" s="1481"/>
      <c r="E35" s="1482" t="s">
        <v>991</v>
      </c>
    </row>
    <row r="36" spans="1:6">
      <c r="A36" s="911"/>
      <c r="B36" s="910" t="s">
        <v>880</v>
      </c>
      <c r="C36" s="910" t="s">
        <v>881</v>
      </c>
      <c r="D36" s="910" t="s">
        <v>303</v>
      </c>
      <c r="E36" s="1482"/>
    </row>
    <row r="37" spans="1:6">
      <c r="A37" s="36">
        <v>1</v>
      </c>
      <c r="B37" s="352"/>
      <c r="C37" s="352"/>
      <c r="D37" s="352"/>
      <c r="E37" s="352"/>
    </row>
    <row r="38" spans="1:6">
      <c r="A38" s="36">
        <v>2</v>
      </c>
      <c r="B38" s="352"/>
      <c r="C38" s="352"/>
      <c r="D38" s="352"/>
      <c r="E38" s="352"/>
    </row>
    <row r="39" spans="1:6">
      <c r="A39" s="36">
        <v>3</v>
      </c>
      <c r="B39" s="352"/>
      <c r="C39" s="352"/>
      <c r="D39" s="352"/>
      <c r="E39" s="352"/>
    </row>
    <row r="40" spans="1:6">
      <c r="A40" s="36">
        <v>4</v>
      </c>
      <c r="B40" s="352"/>
      <c r="C40" s="352"/>
      <c r="D40" s="352"/>
      <c r="E40" s="352"/>
    </row>
    <row r="41" spans="1:6">
      <c r="A41" s="36">
        <v>5</v>
      </c>
      <c r="B41" s="352"/>
      <c r="C41" s="352"/>
      <c r="D41" s="352"/>
      <c r="E41" s="352"/>
    </row>
    <row r="42" spans="1:6">
      <c r="A42" s="36">
        <v>6</v>
      </c>
      <c r="B42" s="352"/>
      <c r="C42" s="352"/>
      <c r="D42" s="352"/>
      <c r="E42" s="352"/>
    </row>
    <row r="43" spans="1:6">
      <c r="A43" s="36">
        <v>7</v>
      </c>
      <c r="B43" s="352"/>
      <c r="C43" s="352"/>
      <c r="D43" s="352"/>
      <c r="E43" s="352"/>
    </row>
    <row r="44" spans="1:6">
      <c r="A44" s="36">
        <v>8</v>
      </c>
      <c r="B44" s="352"/>
      <c r="C44" s="352"/>
      <c r="D44" s="352"/>
      <c r="E44" s="352"/>
    </row>
    <row r="45" spans="1:6">
      <c r="A45" s="36">
        <v>9</v>
      </c>
      <c r="B45" s="352"/>
      <c r="C45" s="352"/>
      <c r="D45" s="352"/>
      <c r="E45" s="352"/>
    </row>
    <row r="46" spans="1:6" ht="18.75">
      <c r="A46" s="912"/>
      <c r="B46" s="913"/>
      <c r="C46" s="918" t="s">
        <v>788</v>
      </c>
      <c r="D46" s="913">
        <f>SUM(D37:D45)</f>
        <v>0</v>
      </c>
      <c r="E46" s="914"/>
      <c r="F46" s="917" t="str">
        <f>IF(D46='CPCA-I-02'!$B$12,"","VALOR INCORRECTO, DEBE SER IGUAL A LO REPORTADO EN ETCA-I-02 EN LA CUENTA a4) INVERSIONES TEMPORALES (HASTA 3 MESES)")</f>
        <v/>
      </c>
    </row>
    <row r="48" spans="1:6" ht="33.75" customHeight="1">
      <c r="A48" s="1484" t="s">
        <v>995</v>
      </c>
      <c r="B48" s="1485"/>
      <c r="C48" s="1485"/>
      <c r="D48" s="1485"/>
      <c r="E48" s="1486"/>
    </row>
    <row r="49" spans="1:6" ht="18" customHeight="1">
      <c r="A49" s="1481" t="s">
        <v>879</v>
      </c>
      <c r="B49" s="1481"/>
      <c r="C49" s="1481"/>
      <c r="D49" s="1481"/>
      <c r="E49" s="1482" t="s">
        <v>991</v>
      </c>
    </row>
    <row r="50" spans="1:6">
      <c r="A50" s="911"/>
      <c r="B50" s="910" t="s">
        <v>880</v>
      </c>
      <c r="C50" s="910" t="s">
        <v>881</v>
      </c>
      <c r="D50" s="910" t="s">
        <v>303</v>
      </c>
      <c r="E50" s="1482"/>
    </row>
    <row r="51" spans="1:6">
      <c r="A51" s="36">
        <v>1</v>
      </c>
      <c r="B51" s="352"/>
      <c r="C51" s="352"/>
      <c r="D51" s="352"/>
      <c r="E51" s="352"/>
    </row>
    <row r="52" spans="1:6">
      <c r="A52" s="36">
        <v>2</v>
      </c>
      <c r="B52" s="352"/>
      <c r="C52" s="352"/>
      <c r="D52" s="352"/>
      <c r="E52" s="352"/>
    </row>
    <row r="53" spans="1:6">
      <c r="A53" s="36">
        <v>3</v>
      </c>
      <c r="B53" s="352"/>
      <c r="C53" s="352"/>
      <c r="D53" s="352"/>
      <c r="E53" s="352"/>
    </row>
    <row r="54" spans="1:6">
      <c r="A54" s="36">
        <v>4</v>
      </c>
      <c r="B54" s="352"/>
      <c r="C54" s="352"/>
      <c r="D54" s="352"/>
      <c r="E54" s="352"/>
    </row>
    <row r="55" spans="1:6">
      <c r="A55" s="36">
        <v>5</v>
      </c>
      <c r="B55" s="352"/>
      <c r="C55" s="352"/>
      <c r="D55" s="352"/>
      <c r="E55" s="352"/>
    </row>
    <row r="56" spans="1:6">
      <c r="A56" s="36">
        <v>6</v>
      </c>
      <c r="B56" s="352"/>
      <c r="C56" s="352"/>
      <c r="D56" s="352"/>
      <c r="E56" s="352"/>
    </row>
    <row r="57" spans="1:6">
      <c r="A57" s="36">
        <v>7</v>
      </c>
      <c r="B57" s="352"/>
      <c r="C57" s="352"/>
      <c r="D57" s="352"/>
      <c r="E57" s="352"/>
    </row>
    <row r="58" spans="1:6">
      <c r="A58" s="36">
        <v>8</v>
      </c>
      <c r="B58" s="352"/>
      <c r="C58" s="352"/>
      <c r="D58" s="352"/>
      <c r="E58" s="352"/>
    </row>
    <row r="59" spans="1:6">
      <c r="A59" s="36">
        <v>9</v>
      </c>
      <c r="B59" s="352"/>
      <c r="C59" s="352"/>
      <c r="D59" s="352"/>
      <c r="E59" s="352"/>
    </row>
    <row r="60" spans="1:6" ht="18.75">
      <c r="A60" s="912"/>
      <c r="B60" s="913"/>
      <c r="C60" s="918" t="s">
        <v>788</v>
      </c>
      <c r="D60" s="913">
        <f>SUM(D51:D59)</f>
        <v>0</v>
      </c>
      <c r="E60" s="914"/>
      <c r="F60" s="917" t="str">
        <f>IF(D60='CPCA-I-02'!$B$17,"","VALOR INCORRECTO, DEBE SER IGUAL A LO REPORTADO EN ETCA-I-02 EN LA CUENTA b1) INVERSIONES FINANCIERAS DE CORTO PLAZO")</f>
        <v/>
      </c>
    </row>
    <row r="62" spans="1:6" ht="33.75" customHeight="1">
      <c r="A62" s="1484" t="s">
        <v>996</v>
      </c>
      <c r="B62" s="1485"/>
      <c r="C62" s="1485"/>
      <c r="D62" s="1485"/>
      <c r="E62" s="1486"/>
    </row>
    <row r="63" spans="1:6" ht="18">
      <c r="A63" s="1481" t="s">
        <v>879</v>
      </c>
      <c r="B63" s="1481"/>
      <c r="C63" s="1481"/>
      <c r="D63" s="1481"/>
      <c r="E63" s="1482" t="s">
        <v>991</v>
      </c>
    </row>
    <row r="64" spans="1:6">
      <c r="A64" s="911"/>
      <c r="B64" s="910" t="s">
        <v>880</v>
      </c>
      <c r="C64" s="910" t="s">
        <v>881</v>
      </c>
      <c r="D64" s="910" t="s">
        <v>303</v>
      </c>
      <c r="E64" s="1482"/>
    </row>
    <row r="65" spans="1:6">
      <c r="A65" s="36">
        <v>1</v>
      </c>
      <c r="B65" s="352"/>
      <c r="C65" s="352"/>
      <c r="D65" s="352"/>
      <c r="E65" s="352"/>
    </row>
    <row r="66" spans="1:6">
      <c r="A66" s="36">
        <v>2</v>
      </c>
      <c r="B66" s="352"/>
      <c r="C66" s="352"/>
      <c r="D66" s="352"/>
      <c r="E66" s="352"/>
    </row>
    <row r="67" spans="1:6">
      <c r="A67" s="36">
        <v>3</v>
      </c>
      <c r="B67" s="352"/>
      <c r="C67" s="352"/>
      <c r="D67" s="352"/>
      <c r="E67" s="352"/>
    </row>
    <row r="68" spans="1:6">
      <c r="A68" s="36">
        <v>4</v>
      </c>
      <c r="B68" s="352"/>
      <c r="C68" s="352"/>
      <c r="D68" s="352"/>
      <c r="E68" s="352"/>
    </row>
    <row r="69" spans="1:6">
      <c r="A69" s="36">
        <v>5</v>
      </c>
      <c r="B69" s="352"/>
      <c r="C69" s="352"/>
      <c r="D69" s="352"/>
      <c r="E69" s="352"/>
    </row>
    <row r="70" spans="1:6">
      <c r="A70" s="36">
        <v>6</v>
      </c>
      <c r="B70" s="352"/>
      <c r="C70" s="352"/>
      <c r="D70" s="352"/>
      <c r="E70" s="352"/>
    </row>
    <row r="71" spans="1:6">
      <c r="A71" s="36">
        <v>7</v>
      </c>
      <c r="B71" s="352"/>
      <c r="C71" s="352"/>
      <c r="D71" s="352"/>
      <c r="E71" s="352"/>
    </row>
    <row r="72" spans="1:6">
      <c r="A72" s="36">
        <v>8</v>
      </c>
      <c r="B72" s="352"/>
      <c r="C72" s="352"/>
      <c r="D72" s="352"/>
      <c r="E72" s="352"/>
    </row>
    <row r="73" spans="1:6">
      <c r="A73" s="36">
        <v>9</v>
      </c>
      <c r="B73" s="352"/>
      <c r="C73" s="352"/>
      <c r="D73" s="352"/>
      <c r="E73" s="352"/>
    </row>
    <row r="74" spans="1:6" ht="18.75">
      <c r="A74" s="912"/>
      <c r="B74" s="913"/>
      <c r="C74" s="918" t="s">
        <v>788</v>
      </c>
      <c r="D74" s="913">
        <f>SUM(D65:D73)</f>
        <v>0</v>
      </c>
      <c r="E74" s="914"/>
      <c r="F74" s="917" t="str">
        <f>IF(D74='CPCA-I-02'!$B$47,"","VALOR INCORRECTO, DEBE SER IGUAL A LO REPORTADO EN ETCA-I-02 EN LA CUENTA a) INVERSIONES FINANCIERAS A LARGO PLAZO")</f>
        <v/>
      </c>
    </row>
    <row r="75" spans="1:6">
      <c r="A75" s="919" t="s">
        <v>81</v>
      </c>
      <c r="B75" s="437"/>
      <c r="C75" s="46"/>
    </row>
    <row r="76" spans="1:6">
      <c r="A76" s="919" t="s">
        <v>998</v>
      </c>
      <c r="B76" s="437"/>
      <c r="C76" s="46"/>
    </row>
    <row r="77" spans="1:6">
      <c r="A77" s="919" t="s">
        <v>997</v>
      </c>
      <c r="B77" s="437"/>
      <c r="C77" s="437"/>
      <c r="D77" s="437"/>
      <c r="E77" s="437"/>
    </row>
    <row r="78" spans="1:6">
      <c r="A78" s="437"/>
      <c r="B78" s="437"/>
      <c r="C78" s="437"/>
      <c r="D78" s="437"/>
      <c r="E78" s="437"/>
    </row>
    <row r="79" spans="1:6" ht="39" customHeight="1">
      <c r="A79" s="916"/>
      <c r="B79" s="916"/>
      <c r="C79" s="916"/>
      <c r="D79" s="916"/>
      <c r="E79" s="916"/>
    </row>
    <row r="80" spans="1:6" ht="15.75" customHeight="1">
      <c r="A80" s="916"/>
      <c r="B80" s="916"/>
      <c r="C80" s="916"/>
      <c r="D80" s="916"/>
      <c r="E80" s="916"/>
    </row>
  </sheetData>
  <mergeCells count="16">
    <mergeCell ref="A49:D49"/>
    <mergeCell ref="E49:E50"/>
    <mergeCell ref="A62:E62"/>
    <mergeCell ref="A63:D63"/>
    <mergeCell ref="E63:E64"/>
    <mergeCell ref="A35:D35"/>
    <mergeCell ref="A6:E6"/>
    <mergeCell ref="A34:E34"/>
    <mergeCell ref="E35:E36"/>
    <mergeCell ref="A48:E48"/>
    <mergeCell ref="A1:E1"/>
    <mergeCell ref="A2:E2"/>
    <mergeCell ref="A3:E3"/>
    <mergeCell ref="A7:D7"/>
    <mergeCell ref="E7:E8"/>
    <mergeCell ref="B4:D4"/>
  </mergeCells>
  <printOptions horizontalCentered="1"/>
  <pageMargins left="0.39370078740157483" right="0.39370078740157483" top="0.74803149606299213" bottom="0.74803149606299213" header="0.31496062992125984" footer="0.31496062992125984"/>
  <pageSetup scale="8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V374"/>
  <sheetViews>
    <sheetView topLeftCell="A211" workbookViewId="0">
      <selection activeCell="G4" sqref="G4"/>
    </sheetView>
  </sheetViews>
  <sheetFormatPr baseColWidth="10" defaultRowHeight="15"/>
  <cols>
    <col min="1" max="1" width="15.7109375" customWidth="1"/>
    <col min="2" max="4" width="4.5703125" customWidth="1"/>
    <col min="5" max="5" width="13" customWidth="1"/>
    <col min="6" max="6" width="7.7109375" customWidth="1"/>
    <col min="7" max="8" width="6.42578125" customWidth="1"/>
    <col min="9" max="9" width="12" customWidth="1"/>
    <col min="10" max="10" width="6" customWidth="1"/>
    <col min="11" max="12" width="6.42578125" customWidth="1"/>
    <col min="13" max="13" width="7.85546875" customWidth="1"/>
    <col min="14" max="14" width="8.85546875" customWidth="1"/>
    <col min="15" max="15" width="7.5703125" customWidth="1"/>
    <col min="16" max="22" width="16.28515625" customWidth="1"/>
  </cols>
  <sheetData>
    <row r="1" spans="1:22" ht="24.75" customHeight="1">
      <c r="A1" s="909" t="s">
        <v>990</v>
      </c>
      <c r="B1" s="1487" t="s">
        <v>989</v>
      </c>
      <c r="C1" s="1488"/>
      <c r="D1" s="1488"/>
      <c r="E1" s="1488"/>
      <c r="F1" s="1488"/>
      <c r="G1" s="1488"/>
      <c r="H1" s="1489"/>
      <c r="I1" s="1490" t="s">
        <v>988</v>
      </c>
      <c r="J1" s="1491"/>
      <c r="K1" s="1487" t="s">
        <v>987</v>
      </c>
      <c r="L1" s="1488"/>
      <c r="M1" s="1488"/>
      <c r="N1" s="1488"/>
      <c r="O1" s="1489"/>
      <c r="P1" s="1487" t="s">
        <v>986</v>
      </c>
      <c r="Q1" s="1488"/>
      <c r="R1" s="1488"/>
      <c r="S1" s="1488"/>
      <c r="T1" s="1488"/>
      <c r="U1" s="1488"/>
      <c r="V1" s="1489"/>
    </row>
    <row r="2" spans="1:22" ht="168" customHeight="1" thickBot="1">
      <c r="A2" s="908" t="s">
        <v>985</v>
      </c>
      <c r="B2" s="907" t="s">
        <v>984</v>
      </c>
      <c r="C2" s="906" t="s">
        <v>983</v>
      </c>
      <c r="D2" s="906" t="s">
        <v>982</v>
      </c>
      <c r="E2" s="905" t="s">
        <v>981</v>
      </c>
      <c r="F2" s="904" t="s">
        <v>980</v>
      </c>
      <c r="G2" s="904" t="s">
        <v>979</v>
      </c>
      <c r="H2" s="904" t="s">
        <v>978</v>
      </c>
      <c r="I2" s="903" t="s">
        <v>977</v>
      </c>
      <c r="J2" s="902" t="s">
        <v>976</v>
      </c>
      <c r="K2" s="901" t="s">
        <v>975</v>
      </c>
      <c r="L2" s="900" t="s">
        <v>974</v>
      </c>
      <c r="M2" s="900" t="s">
        <v>973</v>
      </c>
      <c r="N2" s="900" t="s">
        <v>972</v>
      </c>
      <c r="O2" s="899" t="s">
        <v>971</v>
      </c>
      <c r="P2" s="898" t="s">
        <v>970</v>
      </c>
      <c r="Q2" s="897" t="s">
        <v>969</v>
      </c>
      <c r="R2" s="897" t="s">
        <v>968</v>
      </c>
      <c r="S2" s="896" t="s">
        <v>967</v>
      </c>
      <c r="T2" s="896" t="s">
        <v>966</v>
      </c>
      <c r="U2" s="896" t="s">
        <v>965</v>
      </c>
      <c r="V2" s="895" t="s">
        <v>964</v>
      </c>
    </row>
    <row r="3" spans="1:22" ht="15.75" thickBot="1">
      <c r="A3" s="894">
        <v>10</v>
      </c>
      <c r="B3" s="894">
        <v>1</v>
      </c>
      <c r="C3" s="894">
        <v>1</v>
      </c>
      <c r="D3" s="894">
        <v>2</v>
      </c>
      <c r="E3" s="894">
        <v>7</v>
      </c>
      <c r="F3" s="894">
        <v>3</v>
      </c>
      <c r="G3" s="894">
        <v>1</v>
      </c>
      <c r="H3" s="894">
        <v>1</v>
      </c>
      <c r="I3" s="894">
        <v>5</v>
      </c>
      <c r="J3" s="894">
        <v>1</v>
      </c>
      <c r="K3" s="894">
        <v>2</v>
      </c>
      <c r="L3" s="894">
        <v>1</v>
      </c>
      <c r="M3" s="893">
        <v>1</v>
      </c>
      <c r="N3" s="893">
        <v>2</v>
      </c>
      <c r="O3" s="893">
        <v>2</v>
      </c>
      <c r="P3" s="893"/>
      <c r="Q3" s="893"/>
      <c r="R3" s="893"/>
      <c r="S3" s="893"/>
      <c r="T3" s="893"/>
      <c r="U3" s="893"/>
      <c r="V3" s="893"/>
    </row>
    <row r="4" spans="1:22">
      <c r="A4" s="1083">
        <v>4089000500</v>
      </c>
      <c r="B4" s="1083">
        <v>2</v>
      </c>
      <c r="C4" s="1083">
        <v>5</v>
      </c>
      <c r="D4" s="1083">
        <v>3</v>
      </c>
      <c r="E4" s="1083" t="s">
        <v>3367</v>
      </c>
      <c r="F4" s="1083">
        <v>287</v>
      </c>
      <c r="G4" s="1083" t="s">
        <v>3368</v>
      </c>
      <c r="H4" s="1083">
        <v>1</v>
      </c>
      <c r="I4" s="1103">
        <v>11301</v>
      </c>
      <c r="J4" s="1103">
        <v>1</v>
      </c>
      <c r="K4" s="1104">
        <v>21</v>
      </c>
      <c r="L4" s="1105">
        <v>1</v>
      </c>
      <c r="M4" s="1083">
        <v>1</v>
      </c>
      <c r="N4" s="1083" t="s">
        <v>3369</v>
      </c>
      <c r="O4" s="1103">
        <v>10</v>
      </c>
      <c r="P4" s="1106">
        <v>666584.85</v>
      </c>
      <c r="Q4" s="1106">
        <v>77571.69</v>
      </c>
      <c r="R4" s="1106">
        <v>744156.54</v>
      </c>
      <c r="S4" s="1106">
        <v>744156.54</v>
      </c>
      <c r="T4" s="1106">
        <v>744156.54</v>
      </c>
      <c r="U4" s="1106">
        <v>744156.54</v>
      </c>
      <c r="V4" s="1106">
        <v>744156.54</v>
      </c>
    </row>
    <row r="5" spans="1:22">
      <c r="A5" s="1083">
        <v>4089000700</v>
      </c>
      <c r="B5" s="1083">
        <v>2</v>
      </c>
      <c r="C5" s="1083">
        <v>5</v>
      </c>
      <c r="D5" s="1083">
        <v>3</v>
      </c>
      <c r="E5" s="1083" t="s">
        <v>3367</v>
      </c>
      <c r="F5" s="1083">
        <v>287</v>
      </c>
      <c r="G5" s="1083" t="s">
        <v>3368</v>
      </c>
      <c r="H5" s="1083">
        <v>1</v>
      </c>
      <c r="I5" s="1103">
        <v>11301</v>
      </c>
      <c r="J5" s="1103">
        <v>1</v>
      </c>
      <c r="K5" s="1104">
        <v>21</v>
      </c>
      <c r="L5" s="1105">
        <v>1</v>
      </c>
      <c r="M5" s="1083">
        <v>1</v>
      </c>
      <c r="N5" s="1083" t="s">
        <v>3369</v>
      </c>
      <c r="O5" s="1103">
        <v>10</v>
      </c>
      <c r="P5" s="1106">
        <v>343061.45</v>
      </c>
      <c r="Q5" s="1106">
        <v>87494.81</v>
      </c>
      <c r="R5" s="1106">
        <v>430556.26</v>
      </c>
      <c r="S5" s="1106">
        <v>430556.26</v>
      </c>
      <c r="T5" s="1106">
        <v>430556.26</v>
      </c>
      <c r="U5" s="1106">
        <v>430556.26</v>
      </c>
      <c r="V5" s="1106">
        <v>430556.26</v>
      </c>
    </row>
    <row r="6" spans="1:22">
      <c r="A6" s="1083">
        <v>4089000200</v>
      </c>
      <c r="B6" s="1083">
        <v>2</v>
      </c>
      <c r="C6" s="1083">
        <v>5</v>
      </c>
      <c r="D6" s="1083">
        <v>3</v>
      </c>
      <c r="E6" s="1083" t="s">
        <v>3367</v>
      </c>
      <c r="F6" s="1083">
        <v>287</v>
      </c>
      <c r="G6" s="1083" t="s">
        <v>3368</v>
      </c>
      <c r="H6" s="1083">
        <v>1</v>
      </c>
      <c r="I6" s="1103">
        <v>11301</v>
      </c>
      <c r="J6" s="1103">
        <v>1</v>
      </c>
      <c r="K6" s="1104">
        <v>21</v>
      </c>
      <c r="L6" s="1105">
        <v>1</v>
      </c>
      <c r="M6" s="1083">
        <v>1</v>
      </c>
      <c r="N6" s="1083" t="s">
        <v>3369</v>
      </c>
      <c r="O6" s="1103">
        <v>10</v>
      </c>
      <c r="P6" s="1106">
        <v>345906.95</v>
      </c>
      <c r="Q6" s="1106">
        <v>106316.45</v>
      </c>
      <c r="R6" s="1106">
        <v>452223.4</v>
      </c>
      <c r="S6" s="1106">
        <v>452223.4</v>
      </c>
      <c r="T6" s="1106">
        <v>452223.4</v>
      </c>
      <c r="U6" s="1106">
        <v>452223.4</v>
      </c>
      <c r="V6" s="1106">
        <v>452223.4</v>
      </c>
    </row>
    <row r="7" spans="1:22">
      <c r="A7" s="1083">
        <v>4089000300</v>
      </c>
      <c r="B7" s="1083">
        <v>2</v>
      </c>
      <c r="C7" s="1083">
        <v>5</v>
      </c>
      <c r="D7" s="1083">
        <v>3</v>
      </c>
      <c r="E7" s="1083" t="s">
        <v>3367</v>
      </c>
      <c r="F7" s="1083">
        <v>112</v>
      </c>
      <c r="G7" s="1083" t="s">
        <v>3368</v>
      </c>
      <c r="H7" s="1083">
        <v>1</v>
      </c>
      <c r="I7" s="1103">
        <v>11301</v>
      </c>
      <c r="J7" s="1103">
        <v>1</v>
      </c>
      <c r="K7" s="1104">
        <v>21</v>
      </c>
      <c r="L7" s="1105">
        <v>1</v>
      </c>
      <c r="M7" s="1083">
        <v>1</v>
      </c>
      <c r="N7" s="1083" t="s">
        <v>3369</v>
      </c>
      <c r="O7" s="1103">
        <v>10</v>
      </c>
      <c r="P7" s="1106">
        <v>385313.82</v>
      </c>
      <c r="Q7" s="1106">
        <v>80503.06</v>
      </c>
      <c r="R7" s="1106">
        <v>465816.88</v>
      </c>
      <c r="S7" s="1106">
        <v>465816.88</v>
      </c>
      <c r="T7" s="1106">
        <v>465816.88</v>
      </c>
      <c r="U7" s="1106">
        <v>465816.88</v>
      </c>
      <c r="V7" s="1106">
        <v>465816.88</v>
      </c>
    </row>
    <row r="8" spans="1:22">
      <c r="A8" s="1083">
        <v>4089000600</v>
      </c>
      <c r="B8" s="1083">
        <v>2</v>
      </c>
      <c r="C8" s="1083">
        <v>5</v>
      </c>
      <c r="D8" s="1083">
        <v>3</v>
      </c>
      <c r="E8" s="1083" t="s">
        <v>3367</v>
      </c>
      <c r="F8" s="1083">
        <v>459</v>
      </c>
      <c r="G8" s="1083" t="s">
        <v>3368</v>
      </c>
      <c r="H8" s="1083">
        <v>1</v>
      </c>
      <c r="I8" s="1103">
        <v>11301</v>
      </c>
      <c r="J8" s="1103">
        <v>1</v>
      </c>
      <c r="K8" s="1104">
        <v>21</v>
      </c>
      <c r="L8" s="1105">
        <v>1</v>
      </c>
      <c r="M8" s="1083">
        <v>1</v>
      </c>
      <c r="N8" s="1083" t="s">
        <v>3369</v>
      </c>
      <c r="O8" s="1103">
        <v>10</v>
      </c>
      <c r="P8" s="1106">
        <v>4089416.09</v>
      </c>
      <c r="Q8" s="1106">
        <v>314343.94</v>
      </c>
      <c r="R8" s="1106">
        <v>4403760.03</v>
      </c>
      <c r="S8" s="1106">
        <v>4403760.03</v>
      </c>
      <c r="T8" s="1106">
        <v>4403760.03</v>
      </c>
      <c r="U8" s="1106">
        <v>4403760.03</v>
      </c>
      <c r="V8" s="1106">
        <v>4403760.03</v>
      </c>
    </row>
    <row r="9" spans="1:22">
      <c r="A9" s="1083">
        <v>4089000400</v>
      </c>
      <c r="B9" s="1083">
        <v>2</v>
      </c>
      <c r="C9" s="1083">
        <v>5</v>
      </c>
      <c r="D9" s="1083">
        <v>3</v>
      </c>
      <c r="E9" s="1083" t="s">
        <v>3367</v>
      </c>
      <c r="F9" s="1083">
        <v>287</v>
      </c>
      <c r="G9" s="1083" t="s">
        <v>3368</v>
      </c>
      <c r="H9" s="1083">
        <v>1</v>
      </c>
      <c r="I9" s="1103">
        <v>11301</v>
      </c>
      <c r="J9" s="1103">
        <v>1</v>
      </c>
      <c r="K9" s="1104">
        <v>21</v>
      </c>
      <c r="L9" s="1105">
        <v>1</v>
      </c>
      <c r="M9" s="1083">
        <v>1</v>
      </c>
      <c r="N9" s="1083" t="s">
        <v>3369</v>
      </c>
      <c r="O9" s="1103">
        <v>10</v>
      </c>
      <c r="P9" s="1106">
        <v>800027.82</v>
      </c>
      <c r="Q9" s="1106">
        <v>246664.48</v>
      </c>
      <c r="R9" s="1106">
        <v>1046692.3</v>
      </c>
      <c r="S9" s="1106">
        <v>1046692.3</v>
      </c>
      <c r="T9" s="1106">
        <v>1046692.3</v>
      </c>
      <c r="U9" s="1106">
        <v>1046692.3</v>
      </c>
      <c r="V9" s="1106">
        <v>1046692.3</v>
      </c>
    </row>
    <row r="10" spans="1:22">
      <c r="A10" s="1083">
        <v>4089000100</v>
      </c>
      <c r="B10" s="1083">
        <v>2</v>
      </c>
      <c r="C10" s="1083">
        <v>5</v>
      </c>
      <c r="D10" s="1083">
        <v>3</v>
      </c>
      <c r="E10" s="1083" t="s">
        <v>3367</v>
      </c>
      <c r="F10" s="1083">
        <v>287</v>
      </c>
      <c r="G10" s="1083" t="s">
        <v>3368</v>
      </c>
      <c r="H10" s="1083">
        <v>1</v>
      </c>
      <c r="I10" s="1103">
        <v>11301</v>
      </c>
      <c r="J10" s="1103">
        <v>1</v>
      </c>
      <c r="K10" s="1104">
        <v>21</v>
      </c>
      <c r="L10" s="1105">
        <v>1</v>
      </c>
      <c r="M10" s="1083">
        <v>1</v>
      </c>
      <c r="N10" s="1083" t="s">
        <v>3369</v>
      </c>
      <c r="O10" s="1103">
        <v>10</v>
      </c>
      <c r="P10" s="1106">
        <v>926027.72</v>
      </c>
      <c r="Q10" s="1106">
        <v>153642.26999999999</v>
      </c>
      <c r="R10" s="1106">
        <v>1079669.99</v>
      </c>
      <c r="S10" s="1106">
        <v>1079669.99</v>
      </c>
      <c r="T10" s="1106">
        <v>1079669.99</v>
      </c>
      <c r="U10" s="1106">
        <v>1079669.99</v>
      </c>
      <c r="V10" s="1106">
        <v>1079669.99</v>
      </c>
    </row>
    <row r="11" spans="1:22">
      <c r="A11" s="1083">
        <v>4089000800</v>
      </c>
      <c r="B11" s="1083">
        <v>2</v>
      </c>
      <c r="C11" s="1083">
        <v>5</v>
      </c>
      <c r="D11" s="1083">
        <v>3</v>
      </c>
      <c r="E11" s="1083" t="s">
        <v>3367</v>
      </c>
      <c r="F11" s="1083">
        <v>112</v>
      </c>
      <c r="G11" s="1083" t="s">
        <v>3368</v>
      </c>
      <c r="H11" s="1083">
        <v>1</v>
      </c>
      <c r="I11" s="1103">
        <v>11301</v>
      </c>
      <c r="J11" s="1103">
        <v>1</v>
      </c>
      <c r="K11" s="1104">
        <v>21</v>
      </c>
      <c r="L11" s="1105">
        <v>1</v>
      </c>
      <c r="M11" s="1083">
        <v>1</v>
      </c>
      <c r="N11" s="1083" t="s">
        <v>3369</v>
      </c>
      <c r="O11" s="1103">
        <v>10</v>
      </c>
      <c r="P11" s="1106">
        <v>1157224.01</v>
      </c>
      <c r="Q11" s="1106">
        <v>-797354.27</v>
      </c>
      <c r="R11" s="1106">
        <v>359869.74</v>
      </c>
      <c r="S11" s="1106">
        <v>359869.74</v>
      </c>
      <c r="T11" s="1106">
        <v>359869.74</v>
      </c>
      <c r="U11" s="1106">
        <v>359869.74</v>
      </c>
      <c r="V11" s="1106">
        <v>359869.74</v>
      </c>
    </row>
    <row r="12" spans="1:22">
      <c r="A12" s="1083">
        <v>4089000500</v>
      </c>
      <c r="B12" s="1083">
        <v>2</v>
      </c>
      <c r="C12" s="1083">
        <v>5</v>
      </c>
      <c r="D12" s="1083">
        <v>3</v>
      </c>
      <c r="E12" s="1083" t="s">
        <v>3367</v>
      </c>
      <c r="F12" s="1083">
        <v>287</v>
      </c>
      <c r="G12" s="1083" t="s">
        <v>3368</v>
      </c>
      <c r="H12" s="1083">
        <v>1</v>
      </c>
      <c r="I12" s="1103">
        <v>11301</v>
      </c>
      <c r="J12" s="1103">
        <v>1</v>
      </c>
      <c r="K12" s="1104">
        <v>21</v>
      </c>
      <c r="L12" s="1105">
        <v>1</v>
      </c>
      <c r="M12" s="1083">
        <v>2</v>
      </c>
      <c r="N12" s="1083" t="s">
        <v>3370</v>
      </c>
      <c r="O12" s="1103">
        <v>10</v>
      </c>
      <c r="P12" s="1106">
        <v>644807.68000000005</v>
      </c>
      <c r="Q12" s="1106">
        <v>42450.080000000002</v>
      </c>
      <c r="R12" s="1106">
        <v>687257.76</v>
      </c>
      <c r="S12" s="1106">
        <v>687257.76</v>
      </c>
      <c r="T12" s="1106">
        <v>687257.76</v>
      </c>
      <c r="U12" s="1106">
        <v>687257.76</v>
      </c>
      <c r="V12" s="1106">
        <v>687257.76</v>
      </c>
    </row>
    <row r="13" spans="1:22">
      <c r="A13" s="1083">
        <v>4089000700</v>
      </c>
      <c r="B13" s="1083">
        <v>2</v>
      </c>
      <c r="C13" s="1083">
        <v>5</v>
      </c>
      <c r="D13" s="1083">
        <v>3</v>
      </c>
      <c r="E13" s="1083" t="s">
        <v>3367</v>
      </c>
      <c r="F13" s="1083">
        <v>287</v>
      </c>
      <c r="G13" s="1083" t="s">
        <v>3368</v>
      </c>
      <c r="H13" s="1083">
        <v>1</v>
      </c>
      <c r="I13" s="1103">
        <v>11301</v>
      </c>
      <c r="J13" s="1103">
        <v>1</v>
      </c>
      <c r="K13" s="1104">
        <v>21</v>
      </c>
      <c r="L13" s="1105">
        <v>1</v>
      </c>
      <c r="M13" s="1083">
        <v>2</v>
      </c>
      <c r="N13" s="1083" t="s">
        <v>3370</v>
      </c>
      <c r="O13" s="1103">
        <v>10</v>
      </c>
      <c r="P13" s="1106">
        <v>380796.14</v>
      </c>
      <c r="Q13" s="1106">
        <v>14449.87</v>
      </c>
      <c r="R13" s="1106">
        <v>395246.01</v>
      </c>
      <c r="S13" s="1106">
        <v>395246.01</v>
      </c>
      <c r="T13" s="1106">
        <v>395246.01</v>
      </c>
      <c r="U13" s="1106">
        <v>395246.01</v>
      </c>
      <c r="V13" s="1106">
        <v>395246.01</v>
      </c>
    </row>
    <row r="14" spans="1:22">
      <c r="A14" s="1083">
        <v>4089000200</v>
      </c>
      <c r="B14" s="1083">
        <v>2</v>
      </c>
      <c r="C14" s="1083">
        <v>5</v>
      </c>
      <c r="D14" s="1083">
        <v>3</v>
      </c>
      <c r="E14" s="1083" t="s">
        <v>3367</v>
      </c>
      <c r="F14" s="1083">
        <v>287</v>
      </c>
      <c r="G14" s="1083" t="s">
        <v>3368</v>
      </c>
      <c r="H14" s="1083">
        <v>1</v>
      </c>
      <c r="I14" s="1103">
        <v>11301</v>
      </c>
      <c r="J14" s="1103">
        <v>1</v>
      </c>
      <c r="K14" s="1104">
        <v>21</v>
      </c>
      <c r="L14" s="1105">
        <v>1</v>
      </c>
      <c r="M14" s="1083">
        <v>2</v>
      </c>
      <c r="N14" s="1083" t="s">
        <v>3370</v>
      </c>
      <c r="O14" s="1103">
        <v>10</v>
      </c>
      <c r="P14" s="1106">
        <v>380120</v>
      </c>
      <c r="Q14" s="1106">
        <v>14965.46</v>
      </c>
      <c r="R14" s="1106">
        <v>395085.46</v>
      </c>
      <c r="S14" s="1106">
        <v>395085.46</v>
      </c>
      <c r="T14" s="1106">
        <v>395085.46</v>
      </c>
      <c r="U14" s="1106">
        <v>395085.46</v>
      </c>
      <c r="V14" s="1106">
        <v>395085.46</v>
      </c>
    </row>
    <row r="15" spans="1:22">
      <c r="A15" s="1083">
        <v>4089000300</v>
      </c>
      <c r="B15" s="1083">
        <v>2</v>
      </c>
      <c r="C15" s="1083">
        <v>5</v>
      </c>
      <c r="D15" s="1083">
        <v>3</v>
      </c>
      <c r="E15" s="1083" t="s">
        <v>3367</v>
      </c>
      <c r="F15" s="1083">
        <v>112</v>
      </c>
      <c r="G15" s="1083" t="s">
        <v>3368</v>
      </c>
      <c r="H15" s="1083">
        <v>1</v>
      </c>
      <c r="I15" s="1103">
        <v>11301</v>
      </c>
      <c r="J15" s="1103">
        <v>1</v>
      </c>
      <c r="K15" s="1104">
        <v>21</v>
      </c>
      <c r="L15" s="1105">
        <v>1</v>
      </c>
      <c r="M15" s="1083">
        <v>2</v>
      </c>
      <c r="N15" s="1083" t="s">
        <v>3370</v>
      </c>
      <c r="O15" s="1103">
        <v>10</v>
      </c>
      <c r="P15" s="1106">
        <v>425087.4</v>
      </c>
      <c r="Q15" s="1106">
        <v>25944.02</v>
      </c>
      <c r="R15" s="1106">
        <v>451031.42</v>
      </c>
      <c r="S15" s="1106">
        <v>451031.42</v>
      </c>
      <c r="T15" s="1106">
        <v>451031.42</v>
      </c>
      <c r="U15" s="1106">
        <v>451031.42</v>
      </c>
      <c r="V15" s="1106">
        <v>451031.42</v>
      </c>
    </row>
    <row r="16" spans="1:22">
      <c r="A16" s="1083">
        <v>4089000600</v>
      </c>
      <c r="B16" s="1083">
        <v>2</v>
      </c>
      <c r="C16" s="1083">
        <v>5</v>
      </c>
      <c r="D16" s="1083">
        <v>3</v>
      </c>
      <c r="E16" s="1083" t="s">
        <v>3367</v>
      </c>
      <c r="F16" s="1083">
        <v>459</v>
      </c>
      <c r="G16" s="1083" t="s">
        <v>3368</v>
      </c>
      <c r="H16" s="1083">
        <v>1</v>
      </c>
      <c r="I16" s="1103">
        <v>11301</v>
      </c>
      <c r="J16" s="1103">
        <v>1</v>
      </c>
      <c r="K16" s="1104">
        <v>21</v>
      </c>
      <c r="L16" s="1105">
        <v>1</v>
      </c>
      <c r="M16" s="1083">
        <v>2</v>
      </c>
      <c r="N16" s="1083" t="s">
        <v>3370</v>
      </c>
      <c r="O16" s="1103">
        <v>10</v>
      </c>
      <c r="P16" s="1106">
        <v>2021930.84</v>
      </c>
      <c r="Q16" s="1106">
        <v>-31540.080000000002</v>
      </c>
      <c r="R16" s="1106">
        <v>1990390.76</v>
      </c>
      <c r="S16" s="1106">
        <v>1990390.76</v>
      </c>
      <c r="T16" s="1106">
        <v>1990390.76</v>
      </c>
      <c r="U16" s="1106">
        <v>1990390.76</v>
      </c>
      <c r="V16" s="1106">
        <v>1990390.76</v>
      </c>
    </row>
    <row r="17" spans="1:22">
      <c r="A17" s="1083">
        <v>4089000400</v>
      </c>
      <c r="B17" s="1083">
        <v>2</v>
      </c>
      <c r="C17" s="1083">
        <v>5</v>
      </c>
      <c r="D17" s="1083">
        <v>3</v>
      </c>
      <c r="E17" s="1083" t="s">
        <v>3367</v>
      </c>
      <c r="F17" s="1083">
        <v>287</v>
      </c>
      <c r="G17" s="1083" t="s">
        <v>3368</v>
      </c>
      <c r="H17" s="1083">
        <v>1</v>
      </c>
      <c r="I17" s="1103">
        <v>11301</v>
      </c>
      <c r="J17" s="1103">
        <v>1</v>
      </c>
      <c r="K17" s="1104">
        <v>21</v>
      </c>
      <c r="L17" s="1105">
        <v>1</v>
      </c>
      <c r="M17" s="1083">
        <v>2</v>
      </c>
      <c r="N17" s="1083" t="s">
        <v>3370</v>
      </c>
      <c r="O17" s="1103">
        <v>10</v>
      </c>
      <c r="P17" s="1106">
        <v>580040.67000000004</v>
      </c>
      <c r="Q17" s="1106">
        <v>-34390.46</v>
      </c>
      <c r="R17" s="1106">
        <v>545650.21</v>
      </c>
      <c r="S17" s="1106">
        <v>545650.21</v>
      </c>
      <c r="T17" s="1106">
        <v>545650.21</v>
      </c>
      <c r="U17" s="1106">
        <v>545650.21</v>
      </c>
      <c r="V17" s="1106">
        <v>545650.21</v>
      </c>
    </row>
    <row r="18" spans="1:22">
      <c r="A18" s="1083">
        <v>4089000100</v>
      </c>
      <c r="B18" s="1083">
        <v>2</v>
      </c>
      <c r="C18" s="1083">
        <v>5</v>
      </c>
      <c r="D18" s="1083">
        <v>3</v>
      </c>
      <c r="E18" s="1083" t="s">
        <v>3367</v>
      </c>
      <c r="F18" s="1083">
        <v>287</v>
      </c>
      <c r="G18" s="1083" t="s">
        <v>3368</v>
      </c>
      <c r="H18" s="1083">
        <v>1</v>
      </c>
      <c r="I18" s="1103">
        <v>11301</v>
      </c>
      <c r="J18" s="1103">
        <v>1</v>
      </c>
      <c r="K18" s="1104">
        <v>21</v>
      </c>
      <c r="L18" s="1105">
        <v>1</v>
      </c>
      <c r="M18" s="1083">
        <v>2</v>
      </c>
      <c r="N18" s="1083" t="s">
        <v>3370</v>
      </c>
      <c r="O18" s="1103">
        <v>10</v>
      </c>
      <c r="P18" s="1106">
        <v>1004751.65</v>
      </c>
      <c r="Q18" s="1106">
        <v>-177221.05</v>
      </c>
      <c r="R18" s="1106">
        <v>827530.6</v>
      </c>
      <c r="S18" s="1106">
        <v>827530.6</v>
      </c>
      <c r="T18" s="1106">
        <v>827530.6</v>
      </c>
      <c r="U18" s="1106">
        <v>827530.6</v>
      </c>
      <c r="V18" s="1106">
        <v>827530.6</v>
      </c>
    </row>
    <row r="19" spans="1:22">
      <c r="A19" s="1083">
        <v>4089000800</v>
      </c>
      <c r="B19" s="1083">
        <v>2</v>
      </c>
      <c r="C19" s="1083">
        <v>5</v>
      </c>
      <c r="D19" s="1083">
        <v>3</v>
      </c>
      <c r="E19" s="1083" t="s">
        <v>3367</v>
      </c>
      <c r="F19" s="1083">
        <v>112</v>
      </c>
      <c r="G19" s="1083" t="s">
        <v>3368</v>
      </c>
      <c r="H19" s="1083">
        <v>1</v>
      </c>
      <c r="I19" s="1103">
        <v>11301</v>
      </c>
      <c r="J19" s="1103">
        <v>1</v>
      </c>
      <c r="K19" s="1104">
        <v>21</v>
      </c>
      <c r="L19" s="1105">
        <v>1</v>
      </c>
      <c r="M19" s="1083">
        <v>2</v>
      </c>
      <c r="N19" s="1083" t="s">
        <v>3370</v>
      </c>
      <c r="O19" s="1103">
        <v>10</v>
      </c>
      <c r="P19" s="1106">
        <v>537789.80000000005</v>
      </c>
      <c r="Q19" s="1106">
        <v>-189277.31</v>
      </c>
      <c r="R19" s="1106">
        <v>348512.49</v>
      </c>
      <c r="S19" s="1106">
        <v>348512.49</v>
      </c>
      <c r="T19" s="1106">
        <v>348512.49</v>
      </c>
      <c r="U19" s="1106">
        <v>348512.49</v>
      </c>
      <c r="V19" s="1106">
        <v>348512.49</v>
      </c>
    </row>
    <row r="20" spans="1:22">
      <c r="A20" s="1083">
        <v>4089000500</v>
      </c>
      <c r="B20" s="1083">
        <v>2</v>
      </c>
      <c r="C20" s="1083">
        <v>5</v>
      </c>
      <c r="D20" s="1083">
        <v>3</v>
      </c>
      <c r="E20" s="1083" t="s">
        <v>3367</v>
      </c>
      <c r="F20" s="1083">
        <v>287</v>
      </c>
      <c r="G20" s="1083" t="s">
        <v>3368</v>
      </c>
      <c r="H20" s="1083">
        <v>1</v>
      </c>
      <c r="I20" s="1103">
        <v>11308</v>
      </c>
      <c r="J20" s="1103">
        <v>1</v>
      </c>
      <c r="K20" s="1104">
        <v>21</v>
      </c>
      <c r="L20" s="1105">
        <v>1</v>
      </c>
      <c r="M20" s="1083">
        <v>1</v>
      </c>
      <c r="N20" s="1083" t="s">
        <v>3369</v>
      </c>
      <c r="O20" s="1103">
        <v>10</v>
      </c>
      <c r="P20" s="1106">
        <v>34238.03</v>
      </c>
      <c r="Q20" s="1106">
        <v>2799.9</v>
      </c>
      <c r="R20" s="1106">
        <v>37037.93</v>
      </c>
      <c r="S20" s="1106">
        <v>37037.93</v>
      </c>
      <c r="T20" s="1106">
        <v>37037.93</v>
      </c>
      <c r="U20" s="1106">
        <v>37037.93</v>
      </c>
      <c r="V20" s="1106">
        <v>37037.93</v>
      </c>
    </row>
    <row r="21" spans="1:22">
      <c r="A21" s="1083">
        <v>4089000700</v>
      </c>
      <c r="B21" s="1083">
        <v>2</v>
      </c>
      <c r="C21" s="1083">
        <v>5</v>
      </c>
      <c r="D21" s="1083">
        <v>3</v>
      </c>
      <c r="E21" s="1083" t="s">
        <v>3367</v>
      </c>
      <c r="F21" s="1083">
        <v>287</v>
      </c>
      <c r="G21" s="1083" t="s">
        <v>3368</v>
      </c>
      <c r="H21" s="1083">
        <v>1</v>
      </c>
      <c r="I21" s="1103">
        <v>11308</v>
      </c>
      <c r="J21" s="1103">
        <v>1</v>
      </c>
      <c r="K21" s="1104">
        <v>21</v>
      </c>
      <c r="L21" s="1105">
        <v>1</v>
      </c>
      <c r="M21" s="1083">
        <v>1</v>
      </c>
      <c r="N21" s="1083" t="s">
        <v>3369</v>
      </c>
      <c r="O21" s="1103">
        <v>10</v>
      </c>
      <c r="P21" s="1106">
        <v>13881.81</v>
      </c>
      <c r="Q21" s="1106">
        <v>1392.48</v>
      </c>
      <c r="R21" s="1106">
        <v>15274.29</v>
      </c>
      <c r="S21" s="1106">
        <v>15274.29</v>
      </c>
      <c r="T21" s="1106">
        <v>15274.29</v>
      </c>
      <c r="U21" s="1106">
        <v>15274.29</v>
      </c>
      <c r="V21" s="1106">
        <v>15274.29</v>
      </c>
    </row>
    <row r="22" spans="1:22">
      <c r="A22" s="1083">
        <v>4089000200</v>
      </c>
      <c r="B22" s="1083">
        <v>2</v>
      </c>
      <c r="C22" s="1083">
        <v>5</v>
      </c>
      <c r="D22" s="1083">
        <v>3</v>
      </c>
      <c r="E22" s="1083" t="s">
        <v>3367</v>
      </c>
      <c r="F22" s="1083">
        <v>287</v>
      </c>
      <c r="G22" s="1083" t="s">
        <v>3368</v>
      </c>
      <c r="H22" s="1083">
        <v>1</v>
      </c>
      <c r="I22" s="1103">
        <v>11308</v>
      </c>
      <c r="J22" s="1103">
        <v>1</v>
      </c>
      <c r="K22" s="1104">
        <v>21</v>
      </c>
      <c r="L22" s="1105">
        <v>1</v>
      </c>
      <c r="M22" s="1083">
        <v>1</v>
      </c>
      <c r="N22" s="1083" t="s">
        <v>3369</v>
      </c>
      <c r="O22" s="1103">
        <v>10</v>
      </c>
      <c r="P22" s="1106">
        <v>13881.83</v>
      </c>
      <c r="Q22" s="1106">
        <v>1846.6</v>
      </c>
      <c r="R22" s="1106">
        <v>15728.43</v>
      </c>
      <c r="S22" s="1106">
        <v>15728.43</v>
      </c>
      <c r="T22" s="1106">
        <v>15728.43</v>
      </c>
      <c r="U22" s="1106">
        <v>15728.43</v>
      </c>
      <c r="V22" s="1106">
        <v>15728.43</v>
      </c>
    </row>
    <row r="23" spans="1:22">
      <c r="A23" s="1083">
        <v>4089000600</v>
      </c>
      <c r="B23" s="1083">
        <v>2</v>
      </c>
      <c r="C23" s="1083">
        <v>5</v>
      </c>
      <c r="D23" s="1083">
        <v>3</v>
      </c>
      <c r="E23" s="1083" t="s">
        <v>3367</v>
      </c>
      <c r="F23" s="1083">
        <v>459</v>
      </c>
      <c r="G23" s="1083" t="s">
        <v>3368</v>
      </c>
      <c r="H23" s="1083">
        <v>1</v>
      </c>
      <c r="I23" s="1103">
        <v>11308</v>
      </c>
      <c r="J23" s="1103">
        <v>1</v>
      </c>
      <c r="K23" s="1104">
        <v>21</v>
      </c>
      <c r="L23" s="1105">
        <v>1</v>
      </c>
      <c r="M23" s="1083">
        <v>1</v>
      </c>
      <c r="N23" s="1083" t="s">
        <v>3369</v>
      </c>
      <c r="O23" s="1103">
        <v>10</v>
      </c>
      <c r="P23" s="1106">
        <v>213133.59</v>
      </c>
      <c r="Q23" s="1106">
        <v>26354.75</v>
      </c>
      <c r="R23" s="1106">
        <v>239488.34</v>
      </c>
      <c r="S23" s="1106">
        <v>239488.34</v>
      </c>
      <c r="T23" s="1106">
        <v>239488.34</v>
      </c>
      <c r="U23" s="1106">
        <v>239488.34</v>
      </c>
      <c r="V23" s="1106">
        <v>239488.34</v>
      </c>
    </row>
    <row r="24" spans="1:22">
      <c r="A24" s="1083">
        <v>4089000400</v>
      </c>
      <c r="B24" s="1083">
        <v>2</v>
      </c>
      <c r="C24" s="1083">
        <v>5</v>
      </c>
      <c r="D24" s="1083">
        <v>3</v>
      </c>
      <c r="E24" s="1083" t="s">
        <v>3367</v>
      </c>
      <c r="F24" s="1083">
        <v>287</v>
      </c>
      <c r="G24" s="1083" t="s">
        <v>3368</v>
      </c>
      <c r="H24" s="1083">
        <v>1</v>
      </c>
      <c r="I24" s="1103">
        <v>11308</v>
      </c>
      <c r="J24" s="1103">
        <v>1</v>
      </c>
      <c r="K24" s="1104">
        <v>21</v>
      </c>
      <c r="L24" s="1105">
        <v>1</v>
      </c>
      <c r="M24" s="1083">
        <v>1</v>
      </c>
      <c r="N24" s="1083" t="s">
        <v>3369</v>
      </c>
      <c r="O24" s="1103">
        <v>10</v>
      </c>
      <c r="P24" s="1106">
        <v>42260.87</v>
      </c>
      <c r="Q24" s="1106">
        <v>7031.32</v>
      </c>
      <c r="R24" s="1106">
        <v>49292.19</v>
      </c>
      <c r="S24" s="1106">
        <v>49292.19</v>
      </c>
      <c r="T24" s="1106">
        <v>49292.19</v>
      </c>
      <c r="U24" s="1106">
        <v>49292.19</v>
      </c>
      <c r="V24" s="1106">
        <v>49292.19</v>
      </c>
    </row>
    <row r="25" spans="1:22">
      <c r="A25" s="1083">
        <v>4089000100</v>
      </c>
      <c r="B25" s="1083">
        <v>2</v>
      </c>
      <c r="C25" s="1083">
        <v>5</v>
      </c>
      <c r="D25" s="1083">
        <v>3</v>
      </c>
      <c r="E25" s="1083" t="s">
        <v>3367</v>
      </c>
      <c r="F25" s="1083">
        <v>287</v>
      </c>
      <c r="G25" s="1083" t="s">
        <v>3368</v>
      </c>
      <c r="H25" s="1083">
        <v>1</v>
      </c>
      <c r="I25" s="1103">
        <v>11308</v>
      </c>
      <c r="J25" s="1103">
        <v>1</v>
      </c>
      <c r="K25" s="1104">
        <v>21</v>
      </c>
      <c r="L25" s="1105">
        <v>1</v>
      </c>
      <c r="M25" s="1083">
        <v>1</v>
      </c>
      <c r="N25" s="1083" t="s">
        <v>3369</v>
      </c>
      <c r="O25" s="1103">
        <v>10</v>
      </c>
      <c r="P25" s="1106">
        <v>24247.86</v>
      </c>
      <c r="Q25" s="1106">
        <v>7105.8</v>
      </c>
      <c r="R25" s="1106">
        <v>31353.66</v>
      </c>
      <c r="S25" s="1106">
        <v>31353.66</v>
      </c>
      <c r="T25" s="1106">
        <v>31353.66</v>
      </c>
      <c r="U25" s="1106">
        <v>31353.66</v>
      </c>
      <c r="V25" s="1106">
        <v>31353.66</v>
      </c>
    </row>
    <row r="26" spans="1:22">
      <c r="A26" s="1083">
        <v>4089000800</v>
      </c>
      <c r="B26" s="1083">
        <v>2</v>
      </c>
      <c r="C26" s="1083">
        <v>5</v>
      </c>
      <c r="D26" s="1083">
        <v>3</v>
      </c>
      <c r="E26" s="1083" t="s">
        <v>3367</v>
      </c>
      <c r="F26" s="1083">
        <v>112</v>
      </c>
      <c r="G26" s="1083" t="s">
        <v>3368</v>
      </c>
      <c r="H26" s="1083">
        <v>1</v>
      </c>
      <c r="I26" s="1103">
        <v>11308</v>
      </c>
      <c r="J26" s="1103">
        <v>1</v>
      </c>
      <c r="K26" s="1104">
        <v>21</v>
      </c>
      <c r="L26" s="1105">
        <v>1</v>
      </c>
      <c r="M26" s="1083">
        <v>1</v>
      </c>
      <c r="N26" s="1083" t="s">
        <v>3369</v>
      </c>
      <c r="O26" s="1103">
        <v>10</v>
      </c>
      <c r="P26" s="1106">
        <v>42250.87</v>
      </c>
      <c r="Q26" s="1106">
        <v>-34386.61</v>
      </c>
      <c r="R26" s="1106">
        <v>7864.26</v>
      </c>
      <c r="S26" s="1106">
        <v>7864.26</v>
      </c>
      <c r="T26" s="1106">
        <v>7864.26</v>
      </c>
      <c r="U26" s="1106">
        <v>7864.26</v>
      </c>
      <c r="V26" s="1106">
        <v>7864.26</v>
      </c>
    </row>
    <row r="27" spans="1:22">
      <c r="A27" s="1083">
        <v>4089000500</v>
      </c>
      <c r="B27" s="1083">
        <v>2</v>
      </c>
      <c r="C27" s="1083">
        <v>5</v>
      </c>
      <c r="D27" s="1083">
        <v>3</v>
      </c>
      <c r="E27" s="1083" t="s">
        <v>3367</v>
      </c>
      <c r="F27" s="1083">
        <v>287</v>
      </c>
      <c r="G27" s="1083" t="s">
        <v>3368</v>
      </c>
      <c r="H27" s="1083">
        <v>1</v>
      </c>
      <c r="I27" s="1103">
        <v>11308</v>
      </c>
      <c r="J27" s="1103">
        <v>1</v>
      </c>
      <c r="K27" s="1104">
        <v>21</v>
      </c>
      <c r="L27" s="1105">
        <v>1</v>
      </c>
      <c r="M27" s="1083">
        <v>2</v>
      </c>
      <c r="N27" s="1083" t="s">
        <v>3370</v>
      </c>
      <c r="O27" s="1103">
        <v>10</v>
      </c>
      <c r="P27" s="1106">
        <v>30935.5</v>
      </c>
      <c r="Q27" s="1106">
        <v>3460.37</v>
      </c>
      <c r="R27" s="1106">
        <v>34395.870000000003</v>
      </c>
      <c r="S27" s="1106">
        <v>34395.870000000003</v>
      </c>
      <c r="T27" s="1106">
        <v>34395.870000000003</v>
      </c>
      <c r="U27" s="1106">
        <v>34395.870000000003</v>
      </c>
      <c r="V27" s="1106">
        <v>34395.870000000003</v>
      </c>
    </row>
    <row r="28" spans="1:22">
      <c r="A28" s="1083">
        <v>4089000700</v>
      </c>
      <c r="B28" s="1083">
        <v>2</v>
      </c>
      <c r="C28" s="1083">
        <v>5</v>
      </c>
      <c r="D28" s="1083">
        <v>3</v>
      </c>
      <c r="E28" s="1083" t="s">
        <v>3367</v>
      </c>
      <c r="F28" s="1083">
        <v>287</v>
      </c>
      <c r="G28" s="1083" t="s">
        <v>3368</v>
      </c>
      <c r="H28" s="1083">
        <v>1</v>
      </c>
      <c r="I28" s="1103">
        <v>11308</v>
      </c>
      <c r="J28" s="1103">
        <v>1</v>
      </c>
      <c r="K28" s="1104">
        <v>21</v>
      </c>
      <c r="L28" s="1105">
        <v>1</v>
      </c>
      <c r="M28" s="1083">
        <v>2</v>
      </c>
      <c r="N28" s="1083" t="s">
        <v>3370</v>
      </c>
      <c r="O28" s="1103">
        <v>10</v>
      </c>
      <c r="P28" s="1106">
        <v>12560.81</v>
      </c>
      <c r="Q28" s="1106">
        <v>1392.44</v>
      </c>
      <c r="R28" s="1106">
        <v>13953.25</v>
      </c>
      <c r="S28" s="1106">
        <v>13953.25</v>
      </c>
      <c r="T28" s="1106">
        <v>13953.25</v>
      </c>
      <c r="U28" s="1106">
        <v>13953.25</v>
      </c>
      <c r="V28" s="1106">
        <v>13953.25</v>
      </c>
    </row>
    <row r="29" spans="1:22">
      <c r="A29" s="1083">
        <v>4089000200</v>
      </c>
      <c r="B29" s="1083">
        <v>2</v>
      </c>
      <c r="C29" s="1083">
        <v>5</v>
      </c>
      <c r="D29" s="1083">
        <v>3</v>
      </c>
      <c r="E29" s="1083" t="s">
        <v>3367</v>
      </c>
      <c r="F29" s="1083">
        <v>287</v>
      </c>
      <c r="G29" s="1083" t="s">
        <v>3368</v>
      </c>
      <c r="H29" s="1083">
        <v>1</v>
      </c>
      <c r="I29" s="1103">
        <v>11308</v>
      </c>
      <c r="J29" s="1103">
        <v>1</v>
      </c>
      <c r="K29" s="1104">
        <v>21</v>
      </c>
      <c r="L29" s="1105">
        <v>1</v>
      </c>
      <c r="M29" s="1083">
        <v>2</v>
      </c>
      <c r="N29" s="1083" t="s">
        <v>3370</v>
      </c>
      <c r="O29" s="1103">
        <v>10</v>
      </c>
      <c r="P29" s="1106">
        <v>12560.82</v>
      </c>
      <c r="Q29" s="1106">
        <v>1846.55</v>
      </c>
      <c r="R29" s="1106">
        <v>14407.37</v>
      </c>
      <c r="S29" s="1106">
        <v>14407.37</v>
      </c>
      <c r="T29" s="1106">
        <v>14407.37</v>
      </c>
      <c r="U29" s="1106">
        <v>14407.37</v>
      </c>
      <c r="V29" s="1106">
        <v>14407.37</v>
      </c>
    </row>
    <row r="30" spans="1:22">
      <c r="A30" s="1083">
        <v>4089000600</v>
      </c>
      <c r="B30" s="1083">
        <v>2</v>
      </c>
      <c r="C30" s="1083">
        <v>5</v>
      </c>
      <c r="D30" s="1083">
        <v>3</v>
      </c>
      <c r="E30" s="1083" t="s">
        <v>3367</v>
      </c>
      <c r="F30" s="1083">
        <v>459</v>
      </c>
      <c r="G30" s="1083" t="s">
        <v>3368</v>
      </c>
      <c r="H30" s="1083">
        <v>1</v>
      </c>
      <c r="I30" s="1103">
        <v>11308</v>
      </c>
      <c r="J30" s="1103">
        <v>1</v>
      </c>
      <c r="K30" s="1104">
        <v>21</v>
      </c>
      <c r="L30" s="1105">
        <v>1</v>
      </c>
      <c r="M30" s="1083">
        <v>2</v>
      </c>
      <c r="N30" s="1083" t="s">
        <v>3370</v>
      </c>
      <c r="O30" s="1103">
        <v>10</v>
      </c>
      <c r="P30" s="1106">
        <v>91915.93</v>
      </c>
      <c r="Q30" s="1106">
        <v>9814.56</v>
      </c>
      <c r="R30" s="1106">
        <v>101730.49</v>
      </c>
      <c r="S30" s="1106">
        <v>101730.49</v>
      </c>
      <c r="T30" s="1106">
        <v>101730.49</v>
      </c>
      <c r="U30" s="1106">
        <v>101730.49</v>
      </c>
      <c r="V30" s="1106">
        <v>101730.49</v>
      </c>
    </row>
    <row r="31" spans="1:22">
      <c r="A31" s="1083">
        <v>4089000400</v>
      </c>
      <c r="B31" s="1083">
        <v>2</v>
      </c>
      <c r="C31" s="1083">
        <v>5</v>
      </c>
      <c r="D31" s="1083">
        <v>3</v>
      </c>
      <c r="E31" s="1083" t="s">
        <v>3367</v>
      </c>
      <c r="F31" s="1083">
        <v>287</v>
      </c>
      <c r="G31" s="1083" t="s">
        <v>3368</v>
      </c>
      <c r="H31" s="1083">
        <v>1</v>
      </c>
      <c r="I31" s="1103">
        <v>11308</v>
      </c>
      <c r="J31" s="1103">
        <v>1</v>
      </c>
      <c r="K31" s="1104">
        <v>21</v>
      </c>
      <c r="L31" s="1105">
        <v>1</v>
      </c>
      <c r="M31" s="1083">
        <v>2</v>
      </c>
      <c r="N31" s="1083" t="s">
        <v>3370</v>
      </c>
      <c r="O31" s="1103">
        <v>10</v>
      </c>
      <c r="P31" s="1106">
        <v>13801.53</v>
      </c>
      <c r="Q31" s="1106">
        <v>1076.82</v>
      </c>
      <c r="R31" s="1106">
        <v>14878.35</v>
      </c>
      <c r="S31" s="1106">
        <v>14878.35</v>
      </c>
      <c r="T31" s="1106">
        <v>14878.35</v>
      </c>
      <c r="U31" s="1106">
        <v>14878.35</v>
      </c>
      <c r="V31" s="1106">
        <v>14878.35</v>
      </c>
    </row>
    <row r="32" spans="1:22">
      <c r="A32" s="1083">
        <v>4089000100</v>
      </c>
      <c r="B32" s="1083">
        <v>2</v>
      </c>
      <c r="C32" s="1083">
        <v>5</v>
      </c>
      <c r="D32" s="1083">
        <v>3</v>
      </c>
      <c r="E32" s="1083" t="s">
        <v>3367</v>
      </c>
      <c r="F32" s="1083">
        <v>287</v>
      </c>
      <c r="G32" s="1083" t="s">
        <v>3368</v>
      </c>
      <c r="H32" s="1083">
        <v>1</v>
      </c>
      <c r="I32" s="1103">
        <v>11308</v>
      </c>
      <c r="J32" s="1103">
        <v>1</v>
      </c>
      <c r="K32" s="1104">
        <v>21</v>
      </c>
      <c r="L32" s="1105">
        <v>1</v>
      </c>
      <c r="M32" s="1083">
        <v>2</v>
      </c>
      <c r="N32" s="1083" t="s">
        <v>3370</v>
      </c>
      <c r="O32" s="1103">
        <v>10</v>
      </c>
      <c r="P32" s="1106">
        <v>24247.86</v>
      </c>
      <c r="Q32" s="1106">
        <v>4463.76</v>
      </c>
      <c r="R32" s="1106">
        <v>28711.62</v>
      </c>
      <c r="S32" s="1106">
        <v>28711.62</v>
      </c>
      <c r="T32" s="1106">
        <v>28711.62</v>
      </c>
      <c r="U32" s="1106">
        <v>28711.62</v>
      </c>
      <c r="V32" s="1106">
        <v>28711.62</v>
      </c>
    </row>
    <row r="33" spans="1:22">
      <c r="A33" s="1083">
        <v>4089000800</v>
      </c>
      <c r="B33" s="1083">
        <v>2</v>
      </c>
      <c r="C33" s="1083">
        <v>5</v>
      </c>
      <c r="D33" s="1083">
        <v>3</v>
      </c>
      <c r="E33" s="1083" t="s">
        <v>3367</v>
      </c>
      <c r="F33" s="1083">
        <v>112</v>
      </c>
      <c r="G33" s="1083" t="s">
        <v>3368</v>
      </c>
      <c r="H33" s="1083">
        <v>1</v>
      </c>
      <c r="I33" s="1103">
        <v>11308</v>
      </c>
      <c r="J33" s="1103">
        <v>1</v>
      </c>
      <c r="K33" s="1104">
        <v>21</v>
      </c>
      <c r="L33" s="1105">
        <v>1</v>
      </c>
      <c r="M33" s="1083">
        <v>2</v>
      </c>
      <c r="N33" s="1083" t="s">
        <v>3370</v>
      </c>
      <c r="O33" s="1103">
        <v>10</v>
      </c>
      <c r="P33" s="1106">
        <v>42250.87</v>
      </c>
      <c r="Q33" s="1106">
        <v>-35047.370000000003</v>
      </c>
      <c r="R33" s="1106">
        <v>7203.5</v>
      </c>
      <c r="S33" s="1106">
        <v>7203.5</v>
      </c>
      <c r="T33" s="1106">
        <v>7203.5</v>
      </c>
      <c r="U33" s="1106">
        <v>7203.5</v>
      </c>
      <c r="V33" s="1106">
        <v>7203.5</v>
      </c>
    </row>
    <row r="34" spans="1:22">
      <c r="A34" s="1083">
        <v>4089000500</v>
      </c>
      <c r="B34" s="1083">
        <v>2</v>
      </c>
      <c r="C34" s="1083">
        <v>5</v>
      </c>
      <c r="D34" s="1083">
        <v>3</v>
      </c>
      <c r="E34" s="1083" t="s">
        <v>3367</v>
      </c>
      <c r="F34" s="1083">
        <v>287</v>
      </c>
      <c r="G34" s="1083" t="s">
        <v>3368</v>
      </c>
      <c r="H34" s="1083">
        <v>1</v>
      </c>
      <c r="I34" s="1103">
        <v>13201</v>
      </c>
      <c r="J34" s="1103">
        <v>1</v>
      </c>
      <c r="K34" s="1104">
        <v>21</v>
      </c>
      <c r="L34" s="1105">
        <v>1</v>
      </c>
      <c r="M34" s="1083">
        <v>1</v>
      </c>
      <c r="N34" s="1083" t="s">
        <v>3369</v>
      </c>
      <c r="O34" s="1103">
        <v>10</v>
      </c>
      <c r="P34" s="1106">
        <v>28801.94</v>
      </c>
      <c r="Q34" s="1106">
        <v>-92.73</v>
      </c>
      <c r="R34" s="1106">
        <v>28709.21</v>
      </c>
      <c r="S34" s="1106">
        <v>28709.21</v>
      </c>
      <c r="T34" s="1106">
        <v>28709.21</v>
      </c>
      <c r="U34" s="1106">
        <v>28709.21</v>
      </c>
      <c r="V34" s="1106">
        <v>28709.21</v>
      </c>
    </row>
    <row r="35" spans="1:22">
      <c r="A35" s="1083">
        <v>4089000700</v>
      </c>
      <c r="B35" s="1083">
        <v>2</v>
      </c>
      <c r="C35" s="1083">
        <v>5</v>
      </c>
      <c r="D35" s="1083">
        <v>3</v>
      </c>
      <c r="E35" s="1083" t="s">
        <v>3367</v>
      </c>
      <c r="F35" s="1083">
        <v>287</v>
      </c>
      <c r="G35" s="1083" t="s">
        <v>3368</v>
      </c>
      <c r="H35" s="1083">
        <v>1</v>
      </c>
      <c r="I35" s="1103">
        <v>13201</v>
      </c>
      <c r="J35" s="1103">
        <v>1</v>
      </c>
      <c r="K35" s="1104">
        <v>21</v>
      </c>
      <c r="L35" s="1105">
        <v>1</v>
      </c>
      <c r="M35" s="1083">
        <v>1</v>
      </c>
      <c r="N35" s="1083" t="s">
        <v>3369</v>
      </c>
      <c r="O35" s="1103">
        <v>10</v>
      </c>
      <c r="P35" s="1106">
        <v>14576.22</v>
      </c>
      <c r="Q35" s="1106">
        <v>4602.1499999999996</v>
      </c>
      <c r="R35" s="1106">
        <v>19178.37</v>
      </c>
      <c r="S35" s="1106">
        <v>19178.37</v>
      </c>
      <c r="T35" s="1106">
        <v>19178.37</v>
      </c>
      <c r="U35" s="1106">
        <v>19178.37</v>
      </c>
      <c r="V35" s="1106">
        <v>19178.37</v>
      </c>
    </row>
    <row r="36" spans="1:22">
      <c r="A36" s="1083">
        <v>4089000200</v>
      </c>
      <c r="B36" s="1083">
        <v>2</v>
      </c>
      <c r="C36" s="1083">
        <v>5</v>
      </c>
      <c r="D36" s="1083">
        <v>3</v>
      </c>
      <c r="E36" s="1083" t="s">
        <v>3367</v>
      </c>
      <c r="F36" s="1083">
        <v>287</v>
      </c>
      <c r="G36" s="1083" t="s">
        <v>3368</v>
      </c>
      <c r="H36" s="1083">
        <v>1</v>
      </c>
      <c r="I36" s="1103">
        <v>13201</v>
      </c>
      <c r="J36" s="1103">
        <v>1</v>
      </c>
      <c r="K36" s="1104">
        <v>21</v>
      </c>
      <c r="L36" s="1105">
        <v>1</v>
      </c>
      <c r="M36" s="1083">
        <v>1</v>
      </c>
      <c r="N36" s="1083" t="s">
        <v>3369</v>
      </c>
      <c r="O36" s="1103">
        <v>10</v>
      </c>
      <c r="P36" s="1106">
        <v>15174.78</v>
      </c>
      <c r="Q36" s="1106">
        <v>1115.78</v>
      </c>
      <c r="R36" s="1106">
        <v>16290.56</v>
      </c>
      <c r="S36" s="1106">
        <v>16290.56</v>
      </c>
      <c r="T36" s="1106">
        <v>16290.56</v>
      </c>
      <c r="U36" s="1106">
        <v>16290.56</v>
      </c>
      <c r="V36" s="1106">
        <v>16290.56</v>
      </c>
    </row>
    <row r="37" spans="1:22">
      <c r="A37" s="1083">
        <v>4089000300</v>
      </c>
      <c r="B37" s="1083">
        <v>2</v>
      </c>
      <c r="C37" s="1083">
        <v>5</v>
      </c>
      <c r="D37" s="1083">
        <v>3</v>
      </c>
      <c r="E37" s="1083" t="s">
        <v>3367</v>
      </c>
      <c r="F37" s="1083">
        <v>112</v>
      </c>
      <c r="G37" s="1083" t="s">
        <v>3368</v>
      </c>
      <c r="H37" s="1083">
        <v>1</v>
      </c>
      <c r="I37" s="1103">
        <v>13201</v>
      </c>
      <c r="J37" s="1103">
        <v>1</v>
      </c>
      <c r="K37" s="1104">
        <v>21</v>
      </c>
      <c r="L37" s="1105">
        <v>1</v>
      </c>
      <c r="M37" s="1083">
        <v>1</v>
      </c>
      <c r="N37" s="1083" t="s">
        <v>3369</v>
      </c>
      <c r="O37" s="1103">
        <v>10</v>
      </c>
      <c r="P37" s="1106">
        <v>11974.93</v>
      </c>
      <c r="Q37" s="1106">
        <v>407.1</v>
      </c>
      <c r="R37" s="1106">
        <v>12382.03</v>
      </c>
      <c r="S37" s="1106">
        <v>12382.03</v>
      </c>
      <c r="T37" s="1106">
        <v>12382.03</v>
      </c>
      <c r="U37" s="1106">
        <v>12382.03</v>
      </c>
      <c r="V37" s="1106">
        <v>12382.03</v>
      </c>
    </row>
    <row r="38" spans="1:22">
      <c r="A38" s="1083">
        <v>4089000600</v>
      </c>
      <c r="B38" s="1083">
        <v>2</v>
      </c>
      <c r="C38" s="1083">
        <v>5</v>
      </c>
      <c r="D38" s="1083">
        <v>3</v>
      </c>
      <c r="E38" s="1083" t="s">
        <v>3367</v>
      </c>
      <c r="F38" s="1083">
        <v>459</v>
      </c>
      <c r="G38" s="1083" t="s">
        <v>3368</v>
      </c>
      <c r="H38" s="1083">
        <v>1</v>
      </c>
      <c r="I38" s="1103">
        <v>13201</v>
      </c>
      <c r="J38" s="1103">
        <v>1</v>
      </c>
      <c r="K38" s="1104">
        <v>21</v>
      </c>
      <c r="L38" s="1105">
        <v>1</v>
      </c>
      <c r="M38" s="1083">
        <v>1</v>
      </c>
      <c r="N38" s="1083" t="s">
        <v>3369</v>
      </c>
      <c r="O38" s="1103">
        <v>10</v>
      </c>
      <c r="P38" s="1106">
        <v>269478.57</v>
      </c>
      <c r="Q38" s="1106">
        <v>10332.43</v>
      </c>
      <c r="R38" s="1106">
        <v>279811</v>
      </c>
      <c r="S38" s="1106">
        <v>279811</v>
      </c>
      <c r="T38" s="1106">
        <v>279811</v>
      </c>
      <c r="U38" s="1106">
        <v>279811</v>
      </c>
      <c r="V38" s="1106">
        <v>279811</v>
      </c>
    </row>
    <row r="39" spans="1:22">
      <c r="A39" s="1083">
        <v>4089000400</v>
      </c>
      <c r="B39" s="1083">
        <v>2</v>
      </c>
      <c r="C39" s="1083">
        <v>5</v>
      </c>
      <c r="D39" s="1083">
        <v>3</v>
      </c>
      <c r="E39" s="1083" t="s">
        <v>3367</v>
      </c>
      <c r="F39" s="1083">
        <v>287</v>
      </c>
      <c r="G39" s="1083" t="s">
        <v>3368</v>
      </c>
      <c r="H39" s="1083">
        <v>1</v>
      </c>
      <c r="I39" s="1103">
        <v>13201</v>
      </c>
      <c r="J39" s="1103">
        <v>1</v>
      </c>
      <c r="K39" s="1104">
        <v>21</v>
      </c>
      <c r="L39" s="1105">
        <v>1</v>
      </c>
      <c r="M39" s="1083">
        <v>1</v>
      </c>
      <c r="N39" s="1083" t="s">
        <v>3369</v>
      </c>
      <c r="O39" s="1103">
        <v>10</v>
      </c>
      <c r="P39" s="1106">
        <v>59848.28</v>
      </c>
      <c r="Q39" s="1106">
        <v>3806.2</v>
      </c>
      <c r="R39" s="1106">
        <v>63654.48</v>
      </c>
      <c r="S39" s="1106">
        <v>63654.48</v>
      </c>
      <c r="T39" s="1106">
        <v>63654.48</v>
      </c>
      <c r="U39" s="1106">
        <v>63654.48</v>
      </c>
      <c r="V39" s="1106">
        <v>63654.48</v>
      </c>
    </row>
    <row r="40" spans="1:22">
      <c r="A40" s="1083">
        <v>4089000100</v>
      </c>
      <c r="B40" s="1083">
        <v>2</v>
      </c>
      <c r="C40" s="1083">
        <v>5</v>
      </c>
      <c r="D40" s="1083">
        <v>3</v>
      </c>
      <c r="E40" s="1083" t="s">
        <v>3367</v>
      </c>
      <c r="F40" s="1083">
        <v>287</v>
      </c>
      <c r="G40" s="1083" t="s">
        <v>3368</v>
      </c>
      <c r="H40" s="1083">
        <v>1</v>
      </c>
      <c r="I40" s="1103">
        <v>13201</v>
      </c>
      <c r="J40" s="1103">
        <v>1</v>
      </c>
      <c r="K40" s="1104">
        <v>21</v>
      </c>
      <c r="L40" s="1105">
        <v>1</v>
      </c>
      <c r="M40" s="1083">
        <v>1</v>
      </c>
      <c r="N40" s="1083" t="s">
        <v>3369</v>
      </c>
      <c r="O40" s="1103">
        <v>10</v>
      </c>
      <c r="P40" s="1106">
        <v>35808.75</v>
      </c>
      <c r="Q40" s="1106">
        <v>3911.98</v>
      </c>
      <c r="R40" s="1106">
        <v>39720.730000000003</v>
      </c>
      <c r="S40" s="1106">
        <v>39720.730000000003</v>
      </c>
      <c r="T40" s="1106">
        <v>39720.730000000003</v>
      </c>
      <c r="U40" s="1106">
        <v>39720.730000000003</v>
      </c>
      <c r="V40" s="1106">
        <v>39720.730000000003</v>
      </c>
    </row>
    <row r="41" spans="1:22">
      <c r="A41" s="1083">
        <v>4089000800</v>
      </c>
      <c r="B41" s="1083">
        <v>2</v>
      </c>
      <c r="C41" s="1083">
        <v>5</v>
      </c>
      <c r="D41" s="1083">
        <v>3</v>
      </c>
      <c r="E41" s="1083" t="s">
        <v>3367</v>
      </c>
      <c r="F41" s="1083">
        <v>112</v>
      </c>
      <c r="G41" s="1083" t="s">
        <v>3368</v>
      </c>
      <c r="H41" s="1083">
        <v>1</v>
      </c>
      <c r="I41" s="1103">
        <v>13201</v>
      </c>
      <c r="J41" s="1103">
        <v>1</v>
      </c>
      <c r="K41" s="1104">
        <v>21</v>
      </c>
      <c r="L41" s="1105">
        <v>1</v>
      </c>
      <c r="M41" s="1083">
        <v>1</v>
      </c>
      <c r="N41" s="1083" t="s">
        <v>3369</v>
      </c>
      <c r="O41" s="1103">
        <v>10</v>
      </c>
      <c r="P41" s="1106">
        <v>59848.21</v>
      </c>
      <c r="Q41" s="1106">
        <v>-48329.64</v>
      </c>
      <c r="R41" s="1106">
        <v>11518.57</v>
      </c>
      <c r="S41" s="1106">
        <v>11518.57</v>
      </c>
      <c r="T41" s="1106">
        <v>11518.57</v>
      </c>
      <c r="U41" s="1106">
        <v>11518.57</v>
      </c>
      <c r="V41" s="1106">
        <v>11518.57</v>
      </c>
    </row>
    <row r="42" spans="1:22">
      <c r="A42" s="1083">
        <v>4089000500</v>
      </c>
      <c r="B42" s="1083">
        <v>2</v>
      </c>
      <c r="C42" s="1083">
        <v>5</v>
      </c>
      <c r="D42" s="1083">
        <v>3</v>
      </c>
      <c r="E42" s="1083" t="s">
        <v>3367</v>
      </c>
      <c r="F42" s="1083">
        <v>287</v>
      </c>
      <c r="G42" s="1083" t="s">
        <v>3368</v>
      </c>
      <c r="H42" s="1083">
        <v>1</v>
      </c>
      <c r="I42" s="1103">
        <v>13201</v>
      </c>
      <c r="J42" s="1103">
        <v>1</v>
      </c>
      <c r="K42" s="1104">
        <v>21</v>
      </c>
      <c r="L42" s="1105">
        <v>1</v>
      </c>
      <c r="M42" s="1083">
        <v>2</v>
      </c>
      <c r="N42" s="1083" t="s">
        <v>3370</v>
      </c>
      <c r="O42" s="1103">
        <v>10</v>
      </c>
      <c r="P42" s="1106">
        <v>28801.94</v>
      </c>
      <c r="Q42" s="1106">
        <v>-92.73</v>
      </c>
      <c r="R42" s="1106">
        <v>28709.21</v>
      </c>
      <c r="S42" s="1106">
        <v>28709.21</v>
      </c>
      <c r="T42" s="1106">
        <v>28709.21</v>
      </c>
      <c r="U42" s="1106">
        <v>28709.21</v>
      </c>
      <c r="V42" s="1106">
        <v>28709.21</v>
      </c>
    </row>
    <row r="43" spans="1:22">
      <c r="A43" s="1083">
        <v>4089000700</v>
      </c>
      <c r="B43" s="1083">
        <v>2</v>
      </c>
      <c r="C43" s="1083">
        <v>5</v>
      </c>
      <c r="D43" s="1083">
        <v>3</v>
      </c>
      <c r="E43" s="1083" t="s">
        <v>3367</v>
      </c>
      <c r="F43" s="1083">
        <v>287</v>
      </c>
      <c r="G43" s="1083" t="s">
        <v>3368</v>
      </c>
      <c r="H43" s="1083">
        <v>1</v>
      </c>
      <c r="I43" s="1103">
        <v>13201</v>
      </c>
      <c r="J43" s="1103">
        <v>1</v>
      </c>
      <c r="K43" s="1104">
        <v>21</v>
      </c>
      <c r="L43" s="1105">
        <v>1</v>
      </c>
      <c r="M43" s="1083">
        <v>2</v>
      </c>
      <c r="N43" s="1083" t="s">
        <v>3370</v>
      </c>
      <c r="O43" s="1103">
        <v>10</v>
      </c>
      <c r="P43" s="1106">
        <v>14576.21</v>
      </c>
      <c r="Q43" s="1106">
        <v>4602.16</v>
      </c>
      <c r="R43" s="1106">
        <v>19178.37</v>
      </c>
      <c r="S43" s="1106">
        <v>19178.37</v>
      </c>
      <c r="T43" s="1106">
        <v>19178.37</v>
      </c>
      <c r="U43" s="1106">
        <v>19178.37</v>
      </c>
      <c r="V43" s="1106">
        <v>19178.37</v>
      </c>
    </row>
    <row r="44" spans="1:22">
      <c r="A44" s="1083">
        <v>4089000200</v>
      </c>
      <c r="B44" s="1083">
        <v>2</v>
      </c>
      <c r="C44" s="1083">
        <v>5</v>
      </c>
      <c r="D44" s="1083">
        <v>3</v>
      </c>
      <c r="E44" s="1083" t="s">
        <v>3367</v>
      </c>
      <c r="F44" s="1083">
        <v>287</v>
      </c>
      <c r="G44" s="1083" t="s">
        <v>3368</v>
      </c>
      <c r="H44" s="1083">
        <v>1</v>
      </c>
      <c r="I44" s="1103">
        <v>13201</v>
      </c>
      <c r="J44" s="1103">
        <v>1</v>
      </c>
      <c r="K44" s="1104">
        <v>21</v>
      </c>
      <c r="L44" s="1105">
        <v>1</v>
      </c>
      <c r="M44" s="1083">
        <v>2</v>
      </c>
      <c r="N44" s="1083" t="s">
        <v>3370</v>
      </c>
      <c r="O44" s="1103">
        <v>10</v>
      </c>
      <c r="P44" s="1106">
        <v>15174.77</v>
      </c>
      <c r="Q44" s="1106">
        <v>1115.79</v>
      </c>
      <c r="R44" s="1106">
        <v>16290.56</v>
      </c>
      <c r="S44" s="1106">
        <v>16290.56</v>
      </c>
      <c r="T44" s="1106">
        <v>16290.56</v>
      </c>
      <c r="U44" s="1106">
        <v>16290.56</v>
      </c>
      <c r="V44" s="1106">
        <v>16290.56</v>
      </c>
    </row>
    <row r="45" spans="1:22">
      <c r="A45" s="1083">
        <v>4089000300</v>
      </c>
      <c r="B45" s="1083">
        <v>2</v>
      </c>
      <c r="C45" s="1083">
        <v>5</v>
      </c>
      <c r="D45" s="1083">
        <v>3</v>
      </c>
      <c r="E45" s="1083" t="s">
        <v>3367</v>
      </c>
      <c r="F45" s="1083">
        <v>112</v>
      </c>
      <c r="G45" s="1083" t="s">
        <v>3368</v>
      </c>
      <c r="H45" s="1083">
        <v>1</v>
      </c>
      <c r="I45" s="1103">
        <v>13201</v>
      </c>
      <c r="J45" s="1103">
        <v>1</v>
      </c>
      <c r="K45" s="1104">
        <v>21</v>
      </c>
      <c r="L45" s="1105">
        <v>1</v>
      </c>
      <c r="M45" s="1083">
        <v>2</v>
      </c>
      <c r="N45" s="1083" t="s">
        <v>3370</v>
      </c>
      <c r="O45" s="1103">
        <v>10</v>
      </c>
      <c r="P45" s="1106">
        <v>11974.92</v>
      </c>
      <c r="Q45" s="1106">
        <v>407.16</v>
      </c>
      <c r="R45" s="1106">
        <v>12382.08</v>
      </c>
      <c r="S45" s="1106">
        <v>12382.08</v>
      </c>
      <c r="T45" s="1106">
        <v>12382.08</v>
      </c>
      <c r="U45" s="1106">
        <v>12382.08</v>
      </c>
      <c r="V45" s="1106">
        <v>12382.08</v>
      </c>
    </row>
    <row r="46" spans="1:22">
      <c r="A46" s="1083">
        <v>4089000600</v>
      </c>
      <c r="B46" s="1083">
        <v>2</v>
      </c>
      <c r="C46" s="1083">
        <v>5</v>
      </c>
      <c r="D46" s="1083">
        <v>3</v>
      </c>
      <c r="E46" s="1083" t="s">
        <v>3367</v>
      </c>
      <c r="F46" s="1083">
        <v>459</v>
      </c>
      <c r="G46" s="1083" t="s">
        <v>3368</v>
      </c>
      <c r="H46" s="1083">
        <v>1</v>
      </c>
      <c r="I46" s="1103">
        <v>13201</v>
      </c>
      <c r="J46" s="1103">
        <v>1</v>
      </c>
      <c r="K46" s="1104">
        <v>21</v>
      </c>
      <c r="L46" s="1105">
        <v>1</v>
      </c>
      <c r="M46" s="1083">
        <v>2</v>
      </c>
      <c r="N46" s="1083" t="s">
        <v>3370</v>
      </c>
      <c r="O46" s="1103">
        <v>10</v>
      </c>
      <c r="P46" s="1106">
        <v>95173.04</v>
      </c>
      <c r="Q46" s="1106">
        <v>-832.71</v>
      </c>
      <c r="R46" s="1106">
        <v>94340.33</v>
      </c>
      <c r="S46" s="1106">
        <v>94340.33</v>
      </c>
      <c r="T46" s="1106">
        <v>94340.33</v>
      </c>
      <c r="U46" s="1106">
        <v>94340.33</v>
      </c>
      <c r="V46" s="1106">
        <v>94340.33</v>
      </c>
    </row>
    <row r="47" spans="1:22">
      <c r="A47" s="1083">
        <v>4089000400</v>
      </c>
      <c r="B47" s="1083">
        <v>2</v>
      </c>
      <c r="C47" s="1083">
        <v>5</v>
      </c>
      <c r="D47" s="1083">
        <v>3</v>
      </c>
      <c r="E47" s="1083" t="s">
        <v>3367</v>
      </c>
      <c r="F47" s="1083">
        <v>287</v>
      </c>
      <c r="G47" s="1083" t="s">
        <v>3368</v>
      </c>
      <c r="H47" s="1083">
        <v>1</v>
      </c>
      <c r="I47" s="1103">
        <v>13201</v>
      </c>
      <c r="J47" s="1103">
        <v>1</v>
      </c>
      <c r="K47" s="1104">
        <v>21</v>
      </c>
      <c r="L47" s="1105">
        <v>1</v>
      </c>
      <c r="M47" s="1083">
        <v>2</v>
      </c>
      <c r="N47" s="1083" t="s">
        <v>3370</v>
      </c>
      <c r="O47" s="1103">
        <v>10</v>
      </c>
      <c r="P47" s="1106">
        <v>22392.21</v>
      </c>
      <c r="Q47" s="1106">
        <v>-4194.8999999999996</v>
      </c>
      <c r="R47" s="1106">
        <v>18197.310000000001</v>
      </c>
      <c r="S47" s="1106">
        <v>18197.310000000001</v>
      </c>
      <c r="T47" s="1106">
        <v>18197.310000000001</v>
      </c>
      <c r="U47" s="1106">
        <v>18197.310000000001</v>
      </c>
      <c r="V47" s="1106">
        <v>18197.310000000001</v>
      </c>
    </row>
    <row r="48" spans="1:22">
      <c r="A48" s="1083">
        <v>4089000100</v>
      </c>
      <c r="B48" s="1083">
        <v>2</v>
      </c>
      <c r="C48" s="1083">
        <v>5</v>
      </c>
      <c r="D48" s="1083">
        <v>3</v>
      </c>
      <c r="E48" s="1083" t="s">
        <v>3367</v>
      </c>
      <c r="F48" s="1083">
        <v>287</v>
      </c>
      <c r="G48" s="1083" t="s">
        <v>3368</v>
      </c>
      <c r="H48" s="1083">
        <v>1</v>
      </c>
      <c r="I48" s="1103">
        <v>13201</v>
      </c>
      <c r="J48" s="1103">
        <v>1</v>
      </c>
      <c r="K48" s="1104">
        <v>21</v>
      </c>
      <c r="L48" s="1105">
        <v>1</v>
      </c>
      <c r="M48" s="1083">
        <v>2</v>
      </c>
      <c r="N48" s="1083" t="s">
        <v>3370</v>
      </c>
      <c r="O48" s="1103">
        <v>10</v>
      </c>
      <c r="P48" s="1106">
        <v>35808.75</v>
      </c>
      <c r="Q48" s="1106">
        <v>3911.98</v>
      </c>
      <c r="R48" s="1106">
        <v>39720.730000000003</v>
      </c>
      <c r="S48" s="1106">
        <v>39720.730000000003</v>
      </c>
      <c r="T48" s="1106">
        <v>39720.730000000003</v>
      </c>
      <c r="U48" s="1106">
        <v>39720.730000000003</v>
      </c>
      <c r="V48" s="1106">
        <v>39720.730000000003</v>
      </c>
    </row>
    <row r="49" spans="1:22">
      <c r="A49" s="1083">
        <v>4089000800</v>
      </c>
      <c r="B49" s="1083">
        <v>2</v>
      </c>
      <c r="C49" s="1083">
        <v>5</v>
      </c>
      <c r="D49" s="1083">
        <v>3</v>
      </c>
      <c r="E49" s="1083" t="s">
        <v>3367</v>
      </c>
      <c r="F49" s="1083">
        <v>112</v>
      </c>
      <c r="G49" s="1083" t="s">
        <v>3368</v>
      </c>
      <c r="H49" s="1083">
        <v>1</v>
      </c>
      <c r="I49" s="1103">
        <v>13201</v>
      </c>
      <c r="J49" s="1103">
        <v>1</v>
      </c>
      <c r="K49" s="1104">
        <v>21</v>
      </c>
      <c r="L49" s="1105">
        <v>1</v>
      </c>
      <c r="M49" s="1083">
        <v>2</v>
      </c>
      <c r="N49" s="1083" t="s">
        <v>3370</v>
      </c>
      <c r="O49" s="1103">
        <v>10</v>
      </c>
      <c r="P49" s="1106">
        <v>22392.21</v>
      </c>
      <c r="Q49" s="1106">
        <v>-10873.64</v>
      </c>
      <c r="R49" s="1106">
        <v>11518.57</v>
      </c>
      <c r="S49" s="1106">
        <v>11518.57</v>
      </c>
      <c r="T49" s="1106">
        <v>11518.57</v>
      </c>
      <c r="U49" s="1106">
        <v>11518.57</v>
      </c>
      <c r="V49" s="1106">
        <v>11518.57</v>
      </c>
    </row>
    <row r="50" spans="1:22">
      <c r="A50" s="1083">
        <v>4089000500</v>
      </c>
      <c r="B50" s="1083">
        <v>2</v>
      </c>
      <c r="C50" s="1083">
        <v>5</v>
      </c>
      <c r="D50" s="1083">
        <v>3</v>
      </c>
      <c r="E50" s="1083" t="s">
        <v>3367</v>
      </c>
      <c r="F50" s="1083">
        <v>287</v>
      </c>
      <c r="G50" s="1083" t="s">
        <v>3368</v>
      </c>
      <c r="H50" s="1083">
        <v>1</v>
      </c>
      <c r="I50" s="1103">
        <v>13202</v>
      </c>
      <c r="J50" s="1103">
        <v>1</v>
      </c>
      <c r="K50" s="1104">
        <v>21</v>
      </c>
      <c r="L50" s="1105">
        <v>1</v>
      </c>
      <c r="M50" s="1083">
        <v>1</v>
      </c>
      <c r="N50" s="1083" t="s">
        <v>3369</v>
      </c>
      <c r="O50" s="1103">
        <v>10</v>
      </c>
      <c r="P50" s="1106">
        <v>76015.86</v>
      </c>
      <c r="Q50" s="1106">
        <v>1965.08</v>
      </c>
      <c r="R50" s="1106">
        <v>77980.94</v>
      </c>
      <c r="S50" s="1106">
        <v>77980.94</v>
      </c>
      <c r="T50" s="1106">
        <v>77980.94</v>
      </c>
      <c r="U50" s="1106">
        <v>77980.94</v>
      </c>
      <c r="V50" s="1106">
        <v>77980.94</v>
      </c>
    </row>
    <row r="51" spans="1:22">
      <c r="A51" s="1083">
        <v>4089000700</v>
      </c>
      <c r="B51" s="1083">
        <v>2</v>
      </c>
      <c r="C51" s="1083">
        <v>5</v>
      </c>
      <c r="D51" s="1083">
        <v>3</v>
      </c>
      <c r="E51" s="1083" t="s">
        <v>3367</v>
      </c>
      <c r="F51" s="1083">
        <v>287</v>
      </c>
      <c r="G51" s="1083" t="s">
        <v>3368</v>
      </c>
      <c r="H51" s="1083">
        <v>1</v>
      </c>
      <c r="I51" s="1103">
        <v>13202</v>
      </c>
      <c r="J51" s="1103">
        <v>1</v>
      </c>
      <c r="K51" s="1104">
        <v>21</v>
      </c>
      <c r="L51" s="1105">
        <v>1</v>
      </c>
      <c r="M51" s="1083">
        <v>1</v>
      </c>
      <c r="N51" s="1083" t="s">
        <v>3369</v>
      </c>
      <c r="O51" s="1103">
        <v>10</v>
      </c>
      <c r="P51" s="1106">
        <v>43446.8</v>
      </c>
      <c r="Q51" s="1106">
        <v>1286.29</v>
      </c>
      <c r="R51" s="1106">
        <v>44733.09</v>
      </c>
      <c r="S51" s="1106">
        <v>44733.09</v>
      </c>
      <c r="T51" s="1106">
        <v>44733.09</v>
      </c>
      <c r="U51" s="1106">
        <v>44733.09</v>
      </c>
      <c r="V51" s="1106">
        <v>44733.09</v>
      </c>
    </row>
    <row r="52" spans="1:22">
      <c r="A52" s="1083">
        <v>4089000200</v>
      </c>
      <c r="B52" s="1083">
        <v>2</v>
      </c>
      <c r="C52" s="1083">
        <v>5</v>
      </c>
      <c r="D52" s="1083">
        <v>3</v>
      </c>
      <c r="E52" s="1083" t="s">
        <v>3367</v>
      </c>
      <c r="F52" s="1083">
        <v>287</v>
      </c>
      <c r="G52" s="1083" t="s">
        <v>3368</v>
      </c>
      <c r="H52" s="1083">
        <v>1</v>
      </c>
      <c r="I52" s="1103">
        <v>13202</v>
      </c>
      <c r="J52" s="1103">
        <v>1</v>
      </c>
      <c r="K52" s="1104">
        <v>21</v>
      </c>
      <c r="L52" s="1105">
        <v>1</v>
      </c>
      <c r="M52" s="1083">
        <v>1</v>
      </c>
      <c r="N52" s="1083" t="s">
        <v>3369</v>
      </c>
      <c r="O52" s="1103">
        <v>10</v>
      </c>
      <c r="P52" s="1106">
        <v>45442.2</v>
      </c>
      <c r="Q52" s="1106">
        <v>1003.27</v>
      </c>
      <c r="R52" s="1106">
        <v>46445.47</v>
      </c>
      <c r="S52" s="1106">
        <v>46445.47</v>
      </c>
      <c r="T52" s="1106">
        <v>46445.47</v>
      </c>
      <c r="U52" s="1106">
        <v>46445.47</v>
      </c>
      <c r="V52" s="1106">
        <v>46445.47</v>
      </c>
    </row>
    <row r="53" spans="1:22">
      <c r="A53" s="1083">
        <v>4089000300</v>
      </c>
      <c r="B53" s="1083">
        <v>2</v>
      </c>
      <c r="C53" s="1083">
        <v>5</v>
      </c>
      <c r="D53" s="1083">
        <v>3</v>
      </c>
      <c r="E53" s="1083" t="s">
        <v>3367</v>
      </c>
      <c r="F53" s="1083">
        <v>112</v>
      </c>
      <c r="G53" s="1083" t="s">
        <v>3368</v>
      </c>
      <c r="H53" s="1083">
        <v>1</v>
      </c>
      <c r="I53" s="1103">
        <v>13202</v>
      </c>
      <c r="J53" s="1103">
        <v>1</v>
      </c>
      <c r="K53" s="1104">
        <v>21</v>
      </c>
      <c r="L53" s="1105">
        <v>1</v>
      </c>
      <c r="M53" s="1083">
        <v>1</v>
      </c>
      <c r="N53" s="1083" t="s">
        <v>3369</v>
      </c>
      <c r="O53" s="1103">
        <v>10</v>
      </c>
      <c r="P53" s="1106">
        <v>48700.4</v>
      </c>
      <c r="Q53" s="1106">
        <v>1655.82</v>
      </c>
      <c r="R53" s="1106">
        <v>50356.22</v>
      </c>
      <c r="S53" s="1106">
        <v>50356.22</v>
      </c>
      <c r="T53" s="1106">
        <v>50356.22</v>
      </c>
      <c r="U53" s="1106">
        <v>50356.22</v>
      </c>
      <c r="V53" s="1106">
        <v>50356.22</v>
      </c>
    </row>
    <row r="54" spans="1:22">
      <c r="A54" s="1083">
        <v>4089000600</v>
      </c>
      <c r="B54" s="1083">
        <v>2</v>
      </c>
      <c r="C54" s="1083">
        <v>5</v>
      </c>
      <c r="D54" s="1083">
        <v>3</v>
      </c>
      <c r="E54" s="1083" t="s">
        <v>3367</v>
      </c>
      <c r="F54" s="1083">
        <v>459</v>
      </c>
      <c r="G54" s="1083" t="s">
        <v>3368</v>
      </c>
      <c r="H54" s="1083">
        <v>1</v>
      </c>
      <c r="I54" s="1103">
        <v>13202</v>
      </c>
      <c r="J54" s="1103">
        <v>1</v>
      </c>
      <c r="K54" s="1104">
        <v>21</v>
      </c>
      <c r="L54" s="1105">
        <v>1</v>
      </c>
      <c r="M54" s="1083">
        <v>1</v>
      </c>
      <c r="N54" s="1083" t="s">
        <v>3369</v>
      </c>
      <c r="O54" s="1103">
        <v>10</v>
      </c>
      <c r="P54" s="1106">
        <v>499948.85</v>
      </c>
      <c r="Q54" s="1106">
        <v>128966.13</v>
      </c>
      <c r="R54" s="1106">
        <v>628914.98</v>
      </c>
      <c r="S54" s="1106">
        <v>628914.98</v>
      </c>
      <c r="T54" s="1106">
        <v>628914.98</v>
      </c>
      <c r="U54" s="1106">
        <v>628914.98</v>
      </c>
      <c r="V54" s="1106">
        <v>628914.98</v>
      </c>
    </row>
    <row r="55" spans="1:22">
      <c r="A55" s="1083">
        <v>4089000400</v>
      </c>
      <c r="B55" s="1083">
        <v>2</v>
      </c>
      <c r="C55" s="1083">
        <v>5</v>
      </c>
      <c r="D55" s="1083">
        <v>3</v>
      </c>
      <c r="E55" s="1083" t="s">
        <v>3367</v>
      </c>
      <c r="F55" s="1083">
        <v>287</v>
      </c>
      <c r="G55" s="1083" t="s">
        <v>3368</v>
      </c>
      <c r="H55" s="1083">
        <v>1</v>
      </c>
      <c r="I55" s="1103">
        <v>13202</v>
      </c>
      <c r="J55" s="1103">
        <v>1</v>
      </c>
      <c r="K55" s="1104">
        <v>21</v>
      </c>
      <c r="L55" s="1105">
        <v>1</v>
      </c>
      <c r="M55" s="1083">
        <v>1</v>
      </c>
      <c r="N55" s="1083" t="s">
        <v>3369</v>
      </c>
      <c r="O55" s="1103">
        <v>10</v>
      </c>
      <c r="P55" s="1106">
        <v>134034.57</v>
      </c>
      <c r="Q55" s="1106">
        <v>-5055.67</v>
      </c>
      <c r="R55" s="1106">
        <v>128978.9</v>
      </c>
      <c r="S55" s="1106">
        <v>128978.9</v>
      </c>
      <c r="T55" s="1106">
        <v>128978.9</v>
      </c>
      <c r="U55" s="1106">
        <v>128978.9</v>
      </c>
      <c r="V55" s="1106">
        <v>128978.9</v>
      </c>
    </row>
    <row r="56" spans="1:22">
      <c r="A56" s="1083">
        <v>4089000100</v>
      </c>
      <c r="B56" s="1083">
        <v>2</v>
      </c>
      <c r="C56" s="1083">
        <v>5</v>
      </c>
      <c r="D56" s="1083">
        <v>3</v>
      </c>
      <c r="E56" s="1083" t="s">
        <v>3367</v>
      </c>
      <c r="F56" s="1083">
        <v>287</v>
      </c>
      <c r="G56" s="1083" t="s">
        <v>3368</v>
      </c>
      <c r="H56" s="1083">
        <v>1</v>
      </c>
      <c r="I56" s="1103">
        <v>13202</v>
      </c>
      <c r="J56" s="1103">
        <v>1</v>
      </c>
      <c r="K56" s="1104">
        <v>21</v>
      </c>
      <c r="L56" s="1105">
        <v>1</v>
      </c>
      <c r="M56" s="1083">
        <v>1</v>
      </c>
      <c r="N56" s="1083" t="s">
        <v>3369</v>
      </c>
      <c r="O56" s="1103">
        <v>10</v>
      </c>
      <c r="P56" s="1106">
        <v>95158.78</v>
      </c>
      <c r="Q56" s="1106">
        <v>8764.7000000000007</v>
      </c>
      <c r="R56" s="1106">
        <v>103923.48</v>
      </c>
      <c r="S56" s="1106">
        <v>103923.48</v>
      </c>
      <c r="T56" s="1106">
        <v>103923.48</v>
      </c>
      <c r="U56" s="1106">
        <v>103923.48</v>
      </c>
      <c r="V56" s="1106">
        <v>103923.48</v>
      </c>
    </row>
    <row r="57" spans="1:22">
      <c r="A57" s="1083">
        <v>4089000800</v>
      </c>
      <c r="B57" s="1083">
        <v>2</v>
      </c>
      <c r="C57" s="1083">
        <v>5</v>
      </c>
      <c r="D57" s="1083">
        <v>3</v>
      </c>
      <c r="E57" s="1083" t="s">
        <v>3367</v>
      </c>
      <c r="F57" s="1083">
        <v>112</v>
      </c>
      <c r="G57" s="1083" t="s">
        <v>3368</v>
      </c>
      <c r="H57" s="1083">
        <v>1</v>
      </c>
      <c r="I57" s="1103">
        <v>13202</v>
      </c>
      <c r="J57" s="1103">
        <v>1</v>
      </c>
      <c r="K57" s="1104">
        <v>21</v>
      </c>
      <c r="L57" s="1105">
        <v>1</v>
      </c>
      <c r="M57" s="1083">
        <v>1</v>
      </c>
      <c r="N57" s="1083" t="s">
        <v>3369</v>
      </c>
      <c r="O57" s="1103">
        <v>10</v>
      </c>
      <c r="P57" s="1106">
        <v>134034.57</v>
      </c>
      <c r="Q57" s="1106">
        <v>-95131.56</v>
      </c>
      <c r="R57" s="1106">
        <v>38903.01</v>
      </c>
      <c r="S57" s="1106">
        <v>38903.01</v>
      </c>
      <c r="T57" s="1106">
        <v>38903.01</v>
      </c>
      <c r="U57" s="1106">
        <v>38903.01</v>
      </c>
      <c r="V57" s="1106">
        <v>38903.01</v>
      </c>
    </row>
    <row r="58" spans="1:22">
      <c r="A58" s="1083">
        <v>4089000500</v>
      </c>
      <c r="B58" s="1083">
        <v>2</v>
      </c>
      <c r="C58" s="1083">
        <v>5</v>
      </c>
      <c r="D58" s="1083">
        <v>3</v>
      </c>
      <c r="E58" s="1083" t="s">
        <v>3367</v>
      </c>
      <c r="F58" s="1083">
        <v>287</v>
      </c>
      <c r="G58" s="1083" t="s">
        <v>3368</v>
      </c>
      <c r="H58" s="1083">
        <v>1</v>
      </c>
      <c r="I58" s="1103">
        <v>13202</v>
      </c>
      <c r="J58" s="1103">
        <v>1</v>
      </c>
      <c r="K58" s="1104">
        <v>21</v>
      </c>
      <c r="L58" s="1105">
        <v>1</v>
      </c>
      <c r="M58" s="1083">
        <v>2</v>
      </c>
      <c r="N58" s="1083" t="s">
        <v>3370</v>
      </c>
      <c r="O58" s="1103">
        <v>10</v>
      </c>
      <c r="P58" s="1106">
        <v>76015.87</v>
      </c>
      <c r="Q58" s="1106">
        <v>1965.07</v>
      </c>
      <c r="R58" s="1106">
        <v>77980.94</v>
      </c>
      <c r="S58" s="1106">
        <v>77980.94</v>
      </c>
      <c r="T58" s="1106">
        <v>77980.94</v>
      </c>
      <c r="U58" s="1106">
        <v>77980.94</v>
      </c>
      <c r="V58" s="1106">
        <v>77980.94</v>
      </c>
    </row>
    <row r="59" spans="1:22">
      <c r="A59" s="1083">
        <v>4089000700</v>
      </c>
      <c r="B59" s="1083">
        <v>2</v>
      </c>
      <c r="C59" s="1083">
        <v>5</v>
      </c>
      <c r="D59" s="1083">
        <v>3</v>
      </c>
      <c r="E59" s="1083" t="s">
        <v>3367</v>
      </c>
      <c r="F59" s="1083">
        <v>287</v>
      </c>
      <c r="G59" s="1083" t="s">
        <v>3368</v>
      </c>
      <c r="H59" s="1083">
        <v>1</v>
      </c>
      <c r="I59" s="1103">
        <v>13202</v>
      </c>
      <c r="J59" s="1103">
        <v>1</v>
      </c>
      <c r="K59" s="1104">
        <v>21</v>
      </c>
      <c r="L59" s="1105">
        <v>1</v>
      </c>
      <c r="M59" s="1083">
        <v>2</v>
      </c>
      <c r="N59" s="1083" t="s">
        <v>3370</v>
      </c>
      <c r="O59" s="1103">
        <v>10</v>
      </c>
      <c r="P59" s="1106">
        <v>43446.8</v>
      </c>
      <c r="Q59" s="1106">
        <v>1286.29</v>
      </c>
      <c r="R59" s="1106">
        <v>44733.09</v>
      </c>
      <c r="S59" s="1106">
        <v>44733.09</v>
      </c>
      <c r="T59" s="1106">
        <v>44733.09</v>
      </c>
      <c r="U59" s="1106">
        <v>44733.09</v>
      </c>
      <c r="V59" s="1106">
        <v>44733.09</v>
      </c>
    </row>
    <row r="60" spans="1:22">
      <c r="A60" s="1083">
        <v>4089000200</v>
      </c>
      <c r="B60" s="1083">
        <v>2</v>
      </c>
      <c r="C60" s="1083">
        <v>5</v>
      </c>
      <c r="D60" s="1083">
        <v>3</v>
      </c>
      <c r="E60" s="1083" t="s">
        <v>3367</v>
      </c>
      <c r="F60" s="1083">
        <v>287</v>
      </c>
      <c r="G60" s="1083" t="s">
        <v>3368</v>
      </c>
      <c r="H60" s="1083">
        <v>1</v>
      </c>
      <c r="I60" s="1103">
        <v>13202</v>
      </c>
      <c r="J60" s="1103">
        <v>1</v>
      </c>
      <c r="K60" s="1104">
        <v>21</v>
      </c>
      <c r="L60" s="1105">
        <v>1</v>
      </c>
      <c r="M60" s="1083">
        <v>2</v>
      </c>
      <c r="N60" s="1083" t="s">
        <v>3370</v>
      </c>
      <c r="O60" s="1103">
        <v>10</v>
      </c>
      <c r="P60" s="1106">
        <v>45442.2</v>
      </c>
      <c r="Q60" s="1106">
        <v>1003.27</v>
      </c>
      <c r="R60" s="1106">
        <v>46445.47</v>
      </c>
      <c r="S60" s="1106">
        <v>46445.47</v>
      </c>
      <c r="T60" s="1106">
        <v>46445.47</v>
      </c>
      <c r="U60" s="1106">
        <v>46445.47</v>
      </c>
      <c r="V60" s="1106">
        <v>46445.47</v>
      </c>
    </row>
    <row r="61" spans="1:22">
      <c r="A61" s="1083">
        <v>4089000300</v>
      </c>
      <c r="B61" s="1083">
        <v>2</v>
      </c>
      <c r="C61" s="1083">
        <v>5</v>
      </c>
      <c r="D61" s="1083">
        <v>3</v>
      </c>
      <c r="E61" s="1083" t="s">
        <v>3367</v>
      </c>
      <c r="F61" s="1083">
        <v>112</v>
      </c>
      <c r="G61" s="1083" t="s">
        <v>3368</v>
      </c>
      <c r="H61" s="1083">
        <v>1</v>
      </c>
      <c r="I61" s="1103">
        <v>13202</v>
      </c>
      <c r="J61" s="1103">
        <v>1</v>
      </c>
      <c r="K61" s="1104">
        <v>21</v>
      </c>
      <c r="L61" s="1105">
        <v>1</v>
      </c>
      <c r="M61" s="1083">
        <v>2</v>
      </c>
      <c r="N61" s="1083" t="s">
        <v>3370</v>
      </c>
      <c r="O61" s="1103">
        <v>10</v>
      </c>
      <c r="P61" s="1106">
        <v>48700.4</v>
      </c>
      <c r="Q61" s="1106">
        <v>1655.82</v>
      </c>
      <c r="R61" s="1106">
        <v>50356.22</v>
      </c>
      <c r="S61" s="1106">
        <v>50356.22</v>
      </c>
      <c r="T61" s="1106">
        <v>50356.22</v>
      </c>
      <c r="U61" s="1106">
        <v>50356.22</v>
      </c>
      <c r="V61" s="1106">
        <v>50356.22</v>
      </c>
    </row>
    <row r="62" spans="1:22">
      <c r="A62" s="1083">
        <v>4089000600</v>
      </c>
      <c r="B62" s="1083">
        <v>2</v>
      </c>
      <c r="C62" s="1083">
        <v>5</v>
      </c>
      <c r="D62" s="1083">
        <v>3</v>
      </c>
      <c r="E62" s="1083" t="s">
        <v>3367</v>
      </c>
      <c r="F62" s="1083">
        <v>459</v>
      </c>
      <c r="G62" s="1083" t="s">
        <v>3368</v>
      </c>
      <c r="H62" s="1083">
        <v>1</v>
      </c>
      <c r="I62" s="1103">
        <v>13202</v>
      </c>
      <c r="J62" s="1103">
        <v>1</v>
      </c>
      <c r="K62" s="1104">
        <v>21</v>
      </c>
      <c r="L62" s="1105">
        <v>1</v>
      </c>
      <c r="M62" s="1083">
        <v>2</v>
      </c>
      <c r="N62" s="1083" t="s">
        <v>3370</v>
      </c>
      <c r="O62" s="1103">
        <v>10</v>
      </c>
      <c r="P62" s="1106">
        <v>209439.67</v>
      </c>
      <c r="Q62" s="1106">
        <v>-134218.26</v>
      </c>
      <c r="R62" s="1106">
        <v>75221.41</v>
      </c>
      <c r="S62" s="1106">
        <v>75221.41</v>
      </c>
      <c r="T62" s="1106">
        <v>75221.41</v>
      </c>
      <c r="U62" s="1106">
        <v>75221.41</v>
      </c>
      <c r="V62" s="1106">
        <v>75221.41</v>
      </c>
    </row>
    <row r="63" spans="1:22">
      <c r="A63" s="1083">
        <v>4089000400</v>
      </c>
      <c r="B63" s="1083">
        <v>2</v>
      </c>
      <c r="C63" s="1083">
        <v>5</v>
      </c>
      <c r="D63" s="1083">
        <v>3</v>
      </c>
      <c r="E63" s="1083" t="s">
        <v>3367</v>
      </c>
      <c r="F63" s="1083">
        <v>287</v>
      </c>
      <c r="G63" s="1083" t="s">
        <v>3368</v>
      </c>
      <c r="H63" s="1083">
        <v>1</v>
      </c>
      <c r="I63" s="1103">
        <v>13202</v>
      </c>
      <c r="J63" s="1103">
        <v>1</v>
      </c>
      <c r="K63" s="1104">
        <v>21</v>
      </c>
      <c r="L63" s="1105">
        <v>1</v>
      </c>
      <c r="M63" s="1083">
        <v>2</v>
      </c>
      <c r="N63" s="1083" t="s">
        <v>3370</v>
      </c>
      <c r="O63" s="1103">
        <v>10</v>
      </c>
      <c r="P63" s="1106">
        <v>60679.53</v>
      </c>
      <c r="Q63" s="1106">
        <v>-7682.58</v>
      </c>
      <c r="R63" s="1106">
        <v>52996.95</v>
      </c>
      <c r="S63" s="1106">
        <v>52996.95</v>
      </c>
      <c r="T63" s="1106">
        <v>52996.95</v>
      </c>
      <c r="U63" s="1106">
        <v>52996.95</v>
      </c>
      <c r="V63" s="1106">
        <v>52996.95</v>
      </c>
    </row>
    <row r="64" spans="1:22">
      <c r="A64" s="1083">
        <v>4089000100</v>
      </c>
      <c r="B64" s="1083">
        <v>2</v>
      </c>
      <c r="C64" s="1083">
        <v>5</v>
      </c>
      <c r="D64" s="1083">
        <v>3</v>
      </c>
      <c r="E64" s="1083" t="s">
        <v>3367</v>
      </c>
      <c r="F64" s="1083">
        <v>287</v>
      </c>
      <c r="G64" s="1083" t="s">
        <v>3368</v>
      </c>
      <c r="H64" s="1083">
        <v>1</v>
      </c>
      <c r="I64" s="1103">
        <v>13202</v>
      </c>
      <c r="J64" s="1103">
        <v>1</v>
      </c>
      <c r="K64" s="1104">
        <v>21</v>
      </c>
      <c r="L64" s="1105">
        <v>1</v>
      </c>
      <c r="M64" s="1083">
        <v>2</v>
      </c>
      <c r="N64" s="1083" t="s">
        <v>3370</v>
      </c>
      <c r="O64" s="1103">
        <v>10</v>
      </c>
      <c r="P64" s="1106">
        <v>95158.78</v>
      </c>
      <c r="Q64" s="1106">
        <v>8764.7000000000007</v>
      </c>
      <c r="R64" s="1106">
        <v>103923.48</v>
      </c>
      <c r="S64" s="1106">
        <v>103923.48</v>
      </c>
      <c r="T64" s="1106">
        <v>103923.48</v>
      </c>
      <c r="U64" s="1106">
        <v>103923.48</v>
      </c>
      <c r="V64" s="1106">
        <v>103923.48</v>
      </c>
    </row>
    <row r="65" spans="1:22">
      <c r="A65" s="1083">
        <v>4089000800</v>
      </c>
      <c r="B65" s="1083">
        <v>2</v>
      </c>
      <c r="C65" s="1083">
        <v>5</v>
      </c>
      <c r="D65" s="1083">
        <v>3</v>
      </c>
      <c r="E65" s="1083" t="s">
        <v>3367</v>
      </c>
      <c r="F65" s="1083">
        <v>112</v>
      </c>
      <c r="G65" s="1083" t="s">
        <v>3368</v>
      </c>
      <c r="H65" s="1083">
        <v>1</v>
      </c>
      <c r="I65" s="1103">
        <v>13202</v>
      </c>
      <c r="J65" s="1103">
        <v>1</v>
      </c>
      <c r="K65" s="1104">
        <v>21</v>
      </c>
      <c r="L65" s="1105">
        <v>1</v>
      </c>
      <c r="M65" s="1083">
        <v>2</v>
      </c>
      <c r="N65" s="1083" t="s">
        <v>3370</v>
      </c>
      <c r="O65" s="1103">
        <v>10</v>
      </c>
      <c r="P65" s="1106">
        <v>80679.53</v>
      </c>
      <c r="Q65" s="1106">
        <v>-41776.519999999997</v>
      </c>
      <c r="R65" s="1106">
        <v>38903.01</v>
      </c>
      <c r="S65" s="1106">
        <v>38903.01</v>
      </c>
      <c r="T65" s="1106">
        <v>38903.01</v>
      </c>
      <c r="U65" s="1106">
        <v>38903.01</v>
      </c>
      <c r="V65" s="1106">
        <v>38903.01</v>
      </c>
    </row>
    <row r="66" spans="1:22">
      <c r="A66" s="1083">
        <v>4089000500</v>
      </c>
      <c r="B66" s="1083">
        <v>2</v>
      </c>
      <c r="C66" s="1083">
        <v>5</v>
      </c>
      <c r="D66" s="1083">
        <v>3</v>
      </c>
      <c r="E66" s="1083" t="s">
        <v>3367</v>
      </c>
      <c r="F66" s="1083">
        <v>287</v>
      </c>
      <c r="G66" s="1083" t="s">
        <v>3368</v>
      </c>
      <c r="H66" s="1083">
        <v>1</v>
      </c>
      <c r="I66" s="1103">
        <v>14105</v>
      </c>
      <c r="J66" s="1103">
        <v>1</v>
      </c>
      <c r="K66" s="1104">
        <v>21</v>
      </c>
      <c r="L66" s="1105">
        <v>1</v>
      </c>
      <c r="M66" s="1083">
        <v>1</v>
      </c>
      <c r="N66" s="1083" t="s">
        <v>3369</v>
      </c>
      <c r="O66" s="1103">
        <v>10</v>
      </c>
      <c r="P66" s="1106">
        <v>0</v>
      </c>
      <c r="Q66" s="1106">
        <v>363226.35</v>
      </c>
      <c r="R66" s="1106">
        <v>363226.35</v>
      </c>
      <c r="S66" s="1106">
        <v>363226.35</v>
      </c>
      <c r="T66" s="1106">
        <v>363226.35</v>
      </c>
      <c r="U66" s="1106">
        <v>363226.35</v>
      </c>
      <c r="V66" s="1106">
        <v>363226.35</v>
      </c>
    </row>
    <row r="67" spans="1:22">
      <c r="A67" s="1083">
        <v>4089000600</v>
      </c>
      <c r="B67" s="1083">
        <v>2</v>
      </c>
      <c r="C67" s="1083">
        <v>5</v>
      </c>
      <c r="D67" s="1083">
        <v>3</v>
      </c>
      <c r="E67" s="1083" t="s">
        <v>3367</v>
      </c>
      <c r="F67" s="1083">
        <v>459</v>
      </c>
      <c r="G67" s="1083" t="s">
        <v>3368</v>
      </c>
      <c r="H67" s="1083">
        <v>1</v>
      </c>
      <c r="I67" s="1103">
        <v>14105</v>
      </c>
      <c r="J67" s="1103">
        <v>1</v>
      </c>
      <c r="K67" s="1104">
        <v>21</v>
      </c>
      <c r="L67" s="1105">
        <v>1</v>
      </c>
      <c r="M67" s="1083">
        <v>1</v>
      </c>
      <c r="N67" s="1083" t="s">
        <v>3369</v>
      </c>
      <c r="O67" s="1103">
        <v>10</v>
      </c>
      <c r="P67" s="1106">
        <v>0</v>
      </c>
      <c r="Q67" s="1106">
        <v>84633.37</v>
      </c>
      <c r="R67" s="1106">
        <v>84633.37</v>
      </c>
      <c r="S67" s="1106">
        <v>84633.37</v>
      </c>
      <c r="T67" s="1106">
        <v>84633.37</v>
      </c>
      <c r="U67" s="1106">
        <v>84633.37</v>
      </c>
      <c r="V67" s="1106">
        <v>84633.37</v>
      </c>
    </row>
    <row r="68" spans="1:22">
      <c r="A68" s="1083">
        <v>4089000500</v>
      </c>
      <c r="B68" s="1083">
        <v>2</v>
      </c>
      <c r="C68" s="1083">
        <v>5</v>
      </c>
      <c r="D68" s="1083">
        <v>3</v>
      </c>
      <c r="E68" s="1083" t="s">
        <v>3367</v>
      </c>
      <c r="F68" s="1083">
        <v>287</v>
      </c>
      <c r="G68" s="1083" t="s">
        <v>3368</v>
      </c>
      <c r="H68" s="1083">
        <v>1</v>
      </c>
      <c r="I68" s="1103">
        <v>14105</v>
      </c>
      <c r="J68" s="1103">
        <v>1</v>
      </c>
      <c r="K68" s="1104">
        <v>21</v>
      </c>
      <c r="L68" s="1105">
        <v>1</v>
      </c>
      <c r="M68" s="1083">
        <v>2</v>
      </c>
      <c r="N68" s="1083" t="s">
        <v>3370</v>
      </c>
      <c r="O68" s="1103">
        <v>10</v>
      </c>
      <c r="P68" s="1106">
        <v>4460353.6100000003</v>
      </c>
      <c r="Q68" s="1106">
        <v>-4202116.21</v>
      </c>
      <c r="R68" s="1106">
        <v>258237.4</v>
      </c>
      <c r="S68" s="1106">
        <v>258237.4</v>
      </c>
      <c r="T68" s="1106">
        <v>258237.4</v>
      </c>
      <c r="U68" s="1106">
        <v>258237.4</v>
      </c>
      <c r="V68" s="1106">
        <v>258237.4</v>
      </c>
    </row>
    <row r="69" spans="1:22">
      <c r="A69" s="1083">
        <v>4089000500</v>
      </c>
      <c r="B69" s="1083">
        <v>2</v>
      </c>
      <c r="C69" s="1083">
        <v>5</v>
      </c>
      <c r="D69" s="1107">
        <v>3</v>
      </c>
      <c r="E69" s="1083" t="s">
        <v>3367</v>
      </c>
      <c r="F69" s="1083">
        <v>287</v>
      </c>
      <c r="G69" s="1083" t="s">
        <v>3368</v>
      </c>
      <c r="H69" s="1083">
        <v>1</v>
      </c>
      <c r="I69" s="1103">
        <v>14106</v>
      </c>
      <c r="J69" s="1103">
        <v>1</v>
      </c>
      <c r="K69" s="1104">
        <v>21</v>
      </c>
      <c r="L69" s="1105">
        <v>1</v>
      </c>
      <c r="M69" s="1083">
        <v>1</v>
      </c>
      <c r="N69" s="1083" t="s">
        <v>3369</v>
      </c>
      <c r="O69" s="1103">
        <v>10</v>
      </c>
      <c r="P69" s="1106">
        <v>0</v>
      </c>
      <c r="Q69" s="1106">
        <v>788990.58</v>
      </c>
      <c r="R69" s="1106">
        <v>788990.58</v>
      </c>
      <c r="S69" s="1106">
        <v>788990.58</v>
      </c>
      <c r="T69" s="1106">
        <v>788990.58</v>
      </c>
      <c r="U69" s="1106">
        <v>788990.58</v>
      </c>
      <c r="V69" s="1106">
        <v>788990.58</v>
      </c>
    </row>
    <row r="70" spans="1:22">
      <c r="A70" s="1083">
        <v>4089000500</v>
      </c>
      <c r="B70" s="1083">
        <v>2</v>
      </c>
      <c r="C70" s="1083">
        <v>5</v>
      </c>
      <c r="D70" s="1083">
        <v>3</v>
      </c>
      <c r="E70" s="1083" t="s">
        <v>3367</v>
      </c>
      <c r="F70" s="1083">
        <v>287</v>
      </c>
      <c r="G70" s="1083" t="s">
        <v>3368</v>
      </c>
      <c r="H70" s="1083">
        <v>1</v>
      </c>
      <c r="I70" s="1103">
        <v>14106</v>
      </c>
      <c r="J70" s="1103">
        <v>1</v>
      </c>
      <c r="K70" s="1104">
        <v>21</v>
      </c>
      <c r="L70" s="1105">
        <v>1</v>
      </c>
      <c r="M70" s="1083">
        <v>2</v>
      </c>
      <c r="N70" s="1083" t="s">
        <v>3370</v>
      </c>
      <c r="O70" s="1103">
        <v>10</v>
      </c>
      <c r="P70" s="1106">
        <v>843523.98</v>
      </c>
      <c r="Q70" s="1106">
        <v>-470624.79</v>
      </c>
      <c r="R70" s="1106">
        <v>372899.19</v>
      </c>
      <c r="S70" s="1106">
        <v>372899.19</v>
      </c>
      <c r="T70" s="1106">
        <v>372899.19</v>
      </c>
      <c r="U70" s="1106">
        <v>372899.19</v>
      </c>
      <c r="V70" s="1106">
        <v>372899.19</v>
      </c>
    </row>
    <row r="71" spans="1:22">
      <c r="A71" s="1083">
        <v>4089000500</v>
      </c>
      <c r="B71" s="1083">
        <v>2</v>
      </c>
      <c r="C71" s="1083">
        <v>5</v>
      </c>
      <c r="D71" s="1083">
        <v>3</v>
      </c>
      <c r="E71" s="1083" t="s">
        <v>3367</v>
      </c>
      <c r="F71" s="1083">
        <v>287</v>
      </c>
      <c r="G71" s="1083" t="s">
        <v>3368</v>
      </c>
      <c r="H71" s="1083">
        <v>1</v>
      </c>
      <c r="I71" s="1103">
        <v>14303</v>
      </c>
      <c r="J71" s="1103">
        <v>1</v>
      </c>
      <c r="K71" s="1104">
        <v>21</v>
      </c>
      <c r="L71" s="1105">
        <v>1</v>
      </c>
      <c r="M71" s="1083">
        <v>2</v>
      </c>
      <c r="N71" s="1083" t="s">
        <v>3370</v>
      </c>
      <c r="O71" s="1103">
        <v>10</v>
      </c>
      <c r="P71" s="1106">
        <v>414523.98</v>
      </c>
      <c r="Q71" s="1106">
        <v>-414523.98</v>
      </c>
      <c r="R71" s="1106">
        <v>0</v>
      </c>
      <c r="S71" s="1106">
        <v>0</v>
      </c>
      <c r="T71" s="1106">
        <v>0</v>
      </c>
      <c r="U71" s="1106">
        <v>0</v>
      </c>
      <c r="V71" s="1106">
        <v>0</v>
      </c>
    </row>
    <row r="72" spans="1:22">
      <c r="A72" s="1083">
        <v>4089000700</v>
      </c>
      <c r="B72" s="1083">
        <v>2</v>
      </c>
      <c r="C72" s="1083">
        <v>5</v>
      </c>
      <c r="D72" s="1083">
        <v>3</v>
      </c>
      <c r="E72" s="1083" t="s">
        <v>3367</v>
      </c>
      <c r="F72" s="1083">
        <v>287</v>
      </c>
      <c r="G72" s="1083" t="s">
        <v>3368</v>
      </c>
      <c r="H72" s="1083">
        <v>1</v>
      </c>
      <c r="I72" s="1103">
        <v>15201</v>
      </c>
      <c r="J72" s="1103">
        <v>1</v>
      </c>
      <c r="K72" s="1104">
        <v>21</v>
      </c>
      <c r="L72" s="1105">
        <v>1</v>
      </c>
      <c r="M72" s="1083">
        <v>1</v>
      </c>
      <c r="N72" s="1083" t="s">
        <v>3369</v>
      </c>
      <c r="O72" s="1103">
        <v>10</v>
      </c>
      <c r="P72" s="1106">
        <v>0</v>
      </c>
      <c r="Q72" s="1106">
        <v>95951.71</v>
      </c>
      <c r="R72" s="1106">
        <v>95951.71</v>
      </c>
      <c r="S72" s="1106">
        <v>95951.71</v>
      </c>
      <c r="T72" s="1106">
        <v>95951.71</v>
      </c>
      <c r="U72" s="1106">
        <v>95951.71</v>
      </c>
      <c r="V72" s="1106">
        <v>95951.71</v>
      </c>
    </row>
    <row r="73" spans="1:22">
      <c r="A73" s="1083">
        <v>4089000200</v>
      </c>
      <c r="B73" s="1083">
        <v>2</v>
      </c>
      <c r="C73" s="1083">
        <v>5</v>
      </c>
      <c r="D73" s="1083">
        <v>3</v>
      </c>
      <c r="E73" s="1083" t="s">
        <v>3367</v>
      </c>
      <c r="F73" s="1083">
        <v>287</v>
      </c>
      <c r="G73" s="1083" t="s">
        <v>3368</v>
      </c>
      <c r="H73" s="1083">
        <v>1</v>
      </c>
      <c r="I73" s="1103">
        <v>15201</v>
      </c>
      <c r="J73" s="1103">
        <v>1</v>
      </c>
      <c r="K73" s="1104">
        <v>21</v>
      </c>
      <c r="L73" s="1105">
        <v>1</v>
      </c>
      <c r="M73" s="1083">
        <v>1</v>
      </c>
      <c r="N73" s="1083" t="s">
        <v>3369</v>
      </c>
      <c r="O73" s="1103">
        <v>10</v>
      </c>
      <c r="P73" s="1106">
        <v>0</v>
      </c>
      <c r="Q73" s="1106">
        <v>80344.5</v>
      </c>
      <c r="R73" s="1106">
        <v>80344.5</v>
      </c>
      <c r="S73" s="1106">
        <v>80344.5</v>
      </c>
      <c r="T73" s="1106">
        <v>80344.5</v>
      </c>
      <c r="U73" s="1106">
        <v>80344.5</v>
      </c>
      <c r="V73" s="1106">
        <v>80344.5</v>
      </c>
    </row>
    <row r="74" spans="1:22">
      <c r="A74" s="1083">
        <v>4089000600</v>
      </c>
      <c r="B74" s="1083">
        <v>2</v>
      </c>
      <c r="C74" s="1083">
        <v>5</v>
      </c>
      <c r="D74" s="1083">
        <v>3</v>
      </c>
      <c r="E74" s="1083" t="s">
        <v>3367</v>
      </c>
      <c r="F74" s="1083">
        <v>459</v>
      </c>
      <c r="G74" s="1083" t="s">
        <v>3368</v>
      </c>
      <c r="H74" s="1083">
        <v>1</v>
      </c>
      <c r="I74" s="1103">
        <v>15201</v>
      </c>
      <c r="J74" s="1103">
        <v>1</v>
      </c>
      <c r="K74" s="1104">
        <v>21</v>
      </c>
      <c r="L74" s="1105">
        <v>1</v>
      </c>
      <c r="M74" s="1083">
        <v>1</v>
      </c>
      <c r="N74" s="1083" t="s">
        <v>3369</v>
      </c>
      <c r="O74" s="1103">
        <v>10</v>
      </c>
      <c r="P74" s="1106">
        <v>0</v>
      </c>
      <c r="Q74" s="1106">
        <v>92685.82</v>
      </c>
      <c r="R74" s="1106">
        <v>92685.82</v>
      </c>
      <c r="S74" s="1106">
        <v>92685.82</v>
      </c>
      <c r="T74" s="1106">
        <v>92685.82</v>
      </c>
      <c r="U74" s="1106">
        <v>92685.82</v>
      </c>
      <c r="V74" s="1106">
        <v>92685.82</v>
      </c>
    </row>
    <row r="75" spans="1:22">
      <c r="A75" s="1083">
        <v>4089000400</v>
      </c>
      <c r="B75" s="1083">
        <v>2</v>
      </c>
      <c r="C75" s="1083">
        <v>5</v>
      </c>
      <c r="D75" s="1083">
        <v>3</v>
      </c>
      <c r="E75" s="1083" t="s">
        <v>3367</v>
      </c>
      <c r="F75" s="1083">
        <v>287</v>
      </c>
      <c r="G75" s="1083" t="s">
        <v>3368</v>
      </c>
      <c r="H75" s="1083">
        <v>1</v>
      </c>
      <c r="I75" s="1103">
        <v>15201</v>
      </c>
      <c r="J75" s="1103">
        <v>1</v>
      </c>
      <c r="K75" s="1104">
        <v>21</v>
      </c>
      <c r="L75" s="1105">
        <v>1</v>
      </c>
      <c r="M75" s="1083">
        <v>1</v>
      </c>
      <c r="N75" s="1083" t="s">
        <v>3369</v>
      </c>
      <c r="O75" s="1103">
        <v>10</v>
      </c>
      <c r="P75" s="1106">
        <v>0</v>
      </c>
      <c r="Q75" s="1106">
        <v>76003.72</v>
      </c>
      <c r="R75" s="1106">
        <v>76003.72</v>
      </c>
      <c r="S75" s="1106">
        <v>76003.72</v>
      </c>
      <c r="T75" s="1106">
        <v>76003.72</v>
      </c>
      <c r="U75" s="1106">
        <v>76003.72</v>
      </c>
      <c r="V75" s="1106">
        <v>76003.72</v>
      </c>
    </row>
    <row r="76" spans="1:22">
      <c r="A76" s="1083">
        <v>4089000700</v>
      </c>
      <c r="B76" s="1083">
        <v>2</v>
      </c>
      <c r="C76" s="1083">
        <v>5</v>
      </c>
      <c r="D76" s="1083">
        <v>3</v>
      </c>
      <c r="E76" s="1083" t="s">
        <v>3367</v>
      </c>
      <c r="F76" s="1083">
        <v>287</v>
      </c>
      <c r="G76" s="1083" t="s">
        <v>3368</v>
      </c>
      <c r="H76" s="1083">
        <v>1</v>
      </c>
      <c r="I76" s="1103">
        <v>15201</v>
      </c>
      <c r="J76" s="1103">
        <v>1</v>
      </c>
      <c r="K76" s="1104">
        <v>21</v>
      </c>
      <c r="L76" s="1105">
        <v>1</v>
      </c>
      <c r="M76" s="1083">
        <v>2</v>
      </c>
      <c r="N76" s="1083" t="s">
        <v>3370</v>
      </c>
      <c r="O76" s="1103">
        <v>10</v>
      </c>
      <c r="P76" s="1106">
        <v>0</v>
      </c>
      <c r="Q76" s="1106">
        <v>95951.7</v>
      </c>
      <c r="R76" s="1106">
        <v>95951.7</v>
      </c>
      <c r="S76" s="1106">
        <v>95951.7</v>
      </c>
      <c r="T76" s="1106">
        <v>95951.7</v>
      </c>
      <c r="U76" s="1106">
        <v>95951.7</v>
      </c>
      <c r="V76" s="1106">
        <v>95951.7</v>
      </c>
    </row>
    <row r="77" spans="1:22">
      <c r="A77" s="1083">
        <v>4089000200</v>
      </c>
      <c r="B77" s="1083">
        <v>2</v>
      </c>
      <c r="C77" s="1083">
        <v>5</v>
      </c>
      <c r="D77" s="1083">
        <v>3</v>
      </c>
      <c r="E77" s="1083" t="s">
        <v>3367</v>
      </c>
      <c r="F77" s="1083">
        <v>287</v>
      </c>
      <c r="G77" s="1083" t="s">
        <v>3368</v>
      </c>
      <c r="H77" s="1083">
        <v>1</v>
      </c>
      <c r="I77" s="1103">
        <v>15201</v>
      </c>
      <c r="J77" s="1103">
        <v>1</v>
      </c>
      <c r="K77" s="1104">
        <v>21</v>
      </c>
      <c r="L77" s="1105">
        <v>1</v>
      </c>
      <c r="M77" s="1083">
        <v>2</v>
      </c>
      <c r="N77" s="1083" t="s">
        <v>3370</v>
      </c>
      <c r="O77" s="1103">
        <v>10</v>
      </c>
      <c r="P77" s="1106">
        <v>0</v>
      </c>
      <c r="Q77" s="1106">
        <v>80344.5</v>
      </c>
      <c r="R77" s="1106">
        <v>80344.5</v>
      </c>
      <c r="S77" s="1106">
        <v>80344.5</v>
      </c>
      <c r="T77" s="1106">
        <v>80344.5</v>
      </c>
      <c r="U77" s="1106">
        <v>80344.5</v>
      </c>
      <c r="V77" s="1106">
        <v>80344.5</v>
      </c>
    </row>
    <row r="78" spans="1:22">
      <c r="A78" s="1083">
        <v>4089000600</v>
      </c>
      <c r="B78" s="1083">
        <v>2</v>
      </c>
      <c r="C78" s="1083">
        <v>5</v>
      </c>
      <c r="D78" s="1083">
        <v>3</v>
      </c>
      <c r="E78" s="1083" t="s">
        <v>3367</v>
      </c>
      <c r="F78" s="1083">
        <v>459</v>
      </c>
      <c r="G78" s="1083" t="s">
        <v>3368</v>
      </c>
      <c r="H78" s="1083">
        <v>1</v>
      </c>
      <c r="I78" s="1103">
        <v>15201</v>
      </c>
      <c r="J78" s="1103">
        <v>1</v>
      </c>
      <c r="K78" s="1104">
        <v>21</v>
      </c>
      <c r="L78" s="1105">
        <v>1</v>
      </c>
      <c r="M78" s="1083">
        <v>2</v>
      </c>
      <c r="N78" s="1083" t="s">
        <v>3370</v>
      </c>
      <c r="O78" s="1103">
        <v>10</v>
      </c>
      <c r="P78" s="1106">
        <v>0</v>
      </c>
      <c r="Q78" s="1106">
        <v>92685.82</v>
      </c>
      <c r="R78" s="1106">
        <v>92685.82</v>
      </c>
      <c r="S78" s="1106">
        <v>92685.82</v>
      </c>
      <c r="T78" s="1106">
        <v>92685.82</v>
      </c>
      <c r="U78" s="1106">
        <v>92685.82</v>
      </c>
      <c r="V78" s="1106">
        <v>92685.82</v>
      </c>
    </row>
    <row r="79" spans="1:22">
      <c r="A79" s="1083">
        <v>4089000400</v>
      </c>
      <c r="B79" s="1083">
        <v>2</v>
      </c>
      <c r="C79" s="1083">
        <v>5</v>
      </c>
      <c r="D79" s="1083">
        <v>3</v>
      </c>
      <c r="E79" s="1083" t="s">
        <v>3367</v>
      </c>
      <c r="F79" s="1083">
        <v>287</v>
      </c>
      <c r="G79" s="1083" t="s">
        <v>3368</v>
      </c>
      <c r="H79" s="1083">
        <v>1</v>
      </c>
      <c r="I79" s="1103">
        <v>15201</v>
      </c>
      <c r="J79" s="1103">
        <v>1</v>
      </c>
      <c r="K79" s="1104">
        <v>21</v>
      </c>
      <c r="L79" s="1105">
        <v>1</v>
      </c>
      <c r="M79" s="1083">
        <v>2</v>
      </c>
      <c r="N79" s="1083" t="s">
        <v>3370</v>
      </c>
      <c r="O79" s="1103">
        <v>10</v>
      </c>
      <c r="P79" s="1106">
        <v>0</v>
      </c>
      <c r="Q79" s="1106">
        <v>76003.710000000006</v>
      </c>
      <c r="R79" s="1106">
        <v>76003.710000000006</v>
      </c>
      <c r="S79" s="1106">
        <v>76003.710000000006</v>
      </c>
      <c r="T79" s="1106">
        <v>76003.710000000006</v>
      </c>
      <c r="U79" s="1106">
        <v>76003.710000000006</v>
      </c>
      <c r="V79" s="1106">
        <v>76003.710000000006</v>
      </c>
    </row>
    <row r="80" spans="1:22">
      <c r="A80" s="1083">
        <v>4089000200</v>
      </c>
      <c r="B80" s="1083">
        <v>2</v>
      </c>
      <c r="C80" s="1083">
        <v>5</v>
      </c>
      <c r="D80" s="1083">
        <v>3</v>
      </c>
      <c r="E80" s="1083" t="s">
        <v>3367</v>
      </c>
      <c r="F80" s="1083">
        <v>287</v>
      </c>
      <c r="G80" s="1083" t="s">
        <v>3368</v>
      </c>
      <c r="H80" s="1083">
        <v>1</v>
      </c>
      <c r="I80" s="1103">
        <v>15202</v>
      </c>
      <c r="J80" s="1103">
        <v>1</v>
      </c>
      <c r="K80" s="1104">
        <v>21</v>
      </c>
      <c r="L80" s="1105">
        <v>1</v>
      </c>
      <c r="M80" s="1083">
        <v>1</v>
      </c>
      <c r="N80" s="1083" t="s">
        <v>3369</v>
      </c>
      <c r="O80" s="1103">
        <v>10</v>
      </c>
      <c r="P80" s="1106">
        <v>0</v>
      </c>
      <c r="Q80" s="1106">
        <v>97406.64</v>
      </c>
      <c r="R80" s="1106">
        <v>97406.64</v>
      </c>
      <c r="S80" s="1106">
        <v>97406.64</v>
      </c>
      <c r="T80" s="1106">
        <v>97406.64</v>
      </c>
      <c r="U80" s="1106">
        <v>97406.64</v>
      </c>
      <c r="V80" s="1106">
        <v>97406.64</v>
      </c>
    </row>
    <row r="81" spans="1:22">
      <c r="A81" s="1083">
        <v>4089000600</v>
      </c>
      <c r="B81" s="1083">
        <v>2</v>
      </c>
      <c r="C81" s="1083">
        <v>5</v>
      </c>
      <c r="D81" s="1083">
        <v>3</v>
      </c>
      <c r="E81" s="1083" t="s">
        <v>3367</v>
      </c>
      <c r="F81" s="1083">
        <v>459</v>
      </c>
      <c r="G81" s="1083" t="s">
        <v>3368</v>
      </c>
      <c r="H81" s="1083">
        <v>1</v>
      </c>
      <c r="I81" s="1103">
        <v>15202</v>
      </c>
      <c r="J81" s="1103">
        <v>1</v>
      </c>
      <c r="K81" s="1104">
        <v>21</v>
      </c>
      <c r="L81" s="1105">
        <v>1</v>
      </c>
      <c r="M81" s="1083">
        <v>1</v>
      </c>
      <c r="N81" s="1083" t="s">
        <v>3369</v>
      </c>
      <c r="O81" s="1103">
        <v>10</v>
      </c>
      <c r="P81" s="1106">
        <v>0</v>
      </c>
      <c r="Q81" s="1106">
        <v>6544.95</v>
      </c>
      <c r="R81" s="1106">
        <v>6544.95</v>
      </c>
      <c r="S81" s="1106">
        <v>6544.95</v>
      </c>
      <c r="T81" s="1106">
        <v>6544.95</v>
      </c>
      <c r="U81" s="1106">
        <v>6544.95</v>
      </c>
      <c r="V81" s="1106">
        <v>6544.95</v>
      </c>
    </row>
    <row r="82" spans="1:22">
      <c r="A82" s="1083">
        <v>4089000200</v>
      </c>
      <c r="B82" s="1083">
        <v>2</v>
      </c>
      <c r="C82" s="1083">
        <v>5</v>
      </c>
      <c r="D82" s="1083">
        <v>3</v>
      </c>
      <c r="E82" s="1083" t="s">
        <v>3367</v>
      </c>
      <c r="F82" s="1083">
        <v>287</v>
      </c>
      <c r="G82" s="1083" t="s">
        <v>3368</v>
      </c>
      <c r="H82" s="1083">
        <v>1</v>
      </c>
      <c r="I82" s="1103">
        <v>15202</v>
      </c>
      <c r="J82" s="1103">
        <v>1</v>
      </c>
      <c r="K82" s="1104">
        <v>21</v>
      </c>
      <c r="L82" s="1105">
        <v>1</v>
      </c>
      <c r="M82" s="1083">
        <v>2</v>
      </c>
      <c r="N82" s="1083" t="s">
        <v>3370</v>
      </c>
      <c r="O82" s="1103">
        <v>10</v>
      </c>
      <c r="P82" s="1106">
        <v>0</v>
      </c>
      <c r="Q82" s="1106">
        <v>97406.64</v>
      </c>
      <c r="R82" s="1106">
        <v>97406.64</v>
      </c>
      <c r="S82" s="1106">
        <v>97406.64</v>
      </c>
      <c r="T82" s="1106">
        <v>97406.64</v>
      </c>
      <c r="U82" s="1106">
        <v>97406.64</v>
      </c>
      <c r="V82" s="1106">
        <v>97406.64</v>
      </c>
    </row>
    <row r="83" spans="1:22">
      <c r="A83" s="1083">
        <v>4089000600</v>
      </c>
      <c r="B83" s="1083">
        <v>2</v>
      </c>
      <c r="C83" s="1083">
        <v>5</v>
      </c>
      <c r="D83" s="1083">
        <v>3</v>
      </c>
      <c r="E83" s="1083" t="s">
        <v>3367</v>
      </c>
      <c r="F83" s="1083">
        <v>459</v>
      </c>
      <c r="G83" s="1083" t="s">
        <v>3368</v>
      </c>
      <c r="H83" s="1083">
        <v>1</v>
      </c>
      <c r="I83" s="1103">
        <v>15202</v>
      </c>
      <c r="J83" s="1103">
        <v>1</v>
      </c>
      <c r="K83" s="1104">
        <v>21</v>
      </c>
      <c r="L83" s="1105">
        <v>1</v>
      </c>
      <c r="M83" s="1083">
        <v>2</v>
      </c>
      <c r="N83" s="1083" t="s">
        <v>3370</v>
      </c>
      <c r="O83" s="1103">
        <v>10</v>
      </c>
      <c r="P83" s="1106">
        <v>0</v>
      </c>
      <c r="Q83" s="1106">
        <v>6544.95</v>
      </c>
      <c r="R83" s="1106">
        <v>6544.95</v>
      </c>
      <c r="S83" s="1106">
        <v>6544.95</v>
      </c>
      <c r="T83" s="1106">
        <v>6544.95</v>
      </c>
      <c r="U83" s="1106">
        <v>6544.95</v>
      </c>
      <c r="V83" s="1106">
        <v>6544.95</v>
      </c>
    </row>
    <row r="84" spans="1:22">
      <c r="A84" s="1083">
        <v>4089000600</v>
      </c>
      <c r="B84" s="1083">
        <v>2</v>
      </c>
      <c r="C84" s="1083">
        <v>5</v>
      </c>
      <c r="D84" s="1083">
        <v>3</v>
      </c>
      <c r="E84" s="1083" t="s">
        <v>3367</v>
      </c>
      <c r="F84" s="1083">
        <v>459</v>
      </c>
      <c r="G84" s="1083" t="s">
        <v>3368</v>
      </c>
      <c r="H84" s="1083">
        <v>1</v>
      </c>
      <c r="I84" s="1103">
        <v>15402</v>
      </c>
      <c r="J84" s="1103">
        <v>1</v>
      </c>
      <c r="K84" s="1104">
        <v>21</v>
      </c>
      <c r="L84" s="1105">
        <v>1</v>
      </c>
      <c r="M84" s="1083">
        <v>1</v>
      </c>
      <c r="N84" s="1083" t="s">
        <v>3369</v>
      </c>
      <c r="O84" s="1103">
        <v>10</v>
      </c>
      <c r="P84" s="1106">
        <v>43450.95</v>
      </c>
      <c r="Q84" s="1106">
        <v>88217.87</v>
      </c>
      <c r="R84" s="1106">
        <v>131668.82</v>
      </c>
      <c r="S84" s="1106">
        <v>131668.82</v>
      </c>
      <c r="T84" s="1106">
        <v>131668.82</v>
      </c>
      <c r="U84" s="1106">
        <v>131668.82</v>
      </c>
      <c r="V84" s="1106">
        <v>131668.82</v>
      </c>
    </row>
    <row r="85" spans="1:22">
      <c r="A85" s="1083">
        <v>4089000400</v>
      </c>
      <c r="B85" s="1083">
        <v>2</v>
      </c>
      <c r="C85" s="1083">
        <v>5</v>
      </c>
      <c r="D85" s="1083">
        <v>3</v>
      </c>
      <c r="E85" s="1083" t="s">
        <v>3367</v>
      </c>
      <c r="F85" s="1083">
        <v>287</v>
      </c>
      <c r="G85" s="1083" t="s">
        <v>3368</v>
      </c>
      <c r="H85" s="1083">
        <v>1</v>
      </c>
      <c r="I85" s="1103">
        <v>15402</v>
      </c>
      <c r="J85" s="1103">
        <v>1</v>
      </c>
      <c r="K85" s="1104">
        <v>21</v>
      </c>
      <c r="L85" s="1105">
        <v>1</v>
      </c>
      <c r="M85" s="1083">
        <v>1</v>
      </c>
      <c r="N85" s="1083" t="s">
        <v>3369</v>
      </c>
      <c r="O85" s="1103">
        <v>10</v>
      </c>
      <c r="P85" s="1106">
        <v>22397.82</v>
      </c>
      <c r="Q85" s="1106">
        <v>2997.94</v>
      </c>
      <c r="R85" s="1106">
        <v>25395.759999999998</v>
      </c>
      <c r="S85" s="1106">
        <v>25395.759999999998</v>
      </c>
      <c r="T85" s="1106">
        <v>25395.759999999998</v>
      </c>
      <c r="U85" s="1106">
        <v>25395.759999999998</v>
      </c>
      <c r="V85" s="1106">
        <v>25395.759999999998</v>
      </c>
    </row>
    <row r="86" spans="1:22">
      <c r="A86" s="1083">
        <v>4089000800</v>
      </c>
      <c r="B86" s="1083">
        <v>2</v>
      </c>
      <c r="C86" s="1083">
        <v>5</v>
      </c>
      <c r="D86" s="1083">
        <v>3</v>
      </c>
      <c r="E86" s="1083" t="s">
        <v>3367</v>
      </c>
      <c r="F86" s="1083">
        <v>112</v>
      </c>
      <c r="G86" s="1083" t="s">
        <v>3368</v>
      </c>
      <c r="H86" s="1083">
        <v>1</v>
      </c>
      <c r="I86" s="1103">
        <v>15402</v>
      </c>
      <c r="J86" s="1103">
        <v>1</v>
      </c>
      <c r="K86" s="1104">
        <v>21</v>
      </c>
      <c r="L86" s="1105">
        <v>1</v>
      </c>
      <c r="M86" s="1083">
        <v>1</v>
      </c>
      <c r="N86" s="1083" t="s">
        <v>3369</v>
      </c>
      <c r="O86" s="1103">
        <v>10</v>
      </c>
      <c r="P86" s="1106">
        <v>22397.82</v>
      </c>
      <c r="Q86" s="1106">
        <v>-22397.82</v>
      </c>
      <c r="R86" s="1106">
        <v>0</v>
      </c>
      <c r="S86" s="1106">
        <v>0</v>
      </c>
      <c r="T86" s="1106">
        <v>0</v>
      </c>
      <c r="U86" s="1106">
        <v>0</v>
      </c>
      <c r="V86" s="1106">
        <v>0</v>
      </c>
    </row>
    <row r="87" spans="1:22">
      <c r="A87" s="1083">
        <v>4089000600</v>
      </c>
      <c r="B87" s="1083">
        <v>2</v>
      </c>
      <c r="C87" s="1083">
        <v>5</v>
      </c>
      <c r="D87" s="1083">
        <v>3</v>
      </c>
      <c r="E87" s="1083" t="s">
        <v>3367</v>
      </c>
      <c r="F87" s="1083">
        <v>459</v>
      </c>
      <c r="G87" s="1083" t="s">
        <v>3368</v>
      </c>
      <c r="H87" s="1083">
        <v>1</v>
      </c>
      <c r="I87" s="1103">
        <v>15402</v>
      </c>
      <c r="J87" s="1103">
        <v>1</v>
      </c>
      <c r="K87" s="1104">
        <v>21</v>
      </c>
      <c r="L87" s="1105">
        <v>1</v>
      </c>
      <c r="M87" s="1083">
        <v>2</v>
      </c>
      <c r="N87" s="1083" t="s">
        <v>3370</v>
      </c>
      <c r="O87" s="1103">
        <v>10</v>
      </c>
      <c r="P87" s="1106">
        <v>43450.95</v>
      </c>
      <c r="Q87" s="1106">
        <v>6038.36</v>
      </c>
      <c r="R87" s="1106">
        <v>49489.31</v>
      </c>
      <c r="S87" s="1106">
        <v>49489.31</v>
      </c>
      <c r="T87" s="1106">
        <v>49489.31</v>
      </c>
      <c r="U87" s="1106">
        <v>49489.31</v>
      </c>
      <c r="V87" s="1106">
        <v>49489.31</v>
      </c>
    </row>
    <row r="88" spans="1:22">
      <c r="A88" s="1083">
        <v>4089000400</v>
      </c>
      <c r="B88" s="1083">
        <v>2</v>
      </c>
      <c r="C88" s="1083">
        <v>5</v>
      </c>
      <c r="D88" s="1083">
        <v>3</v>
      </c>
      <c r="E88" s="1083" t="s">
        <v>3367</v>
      </c>
      <c r="F88" s="1083">
        <v>287</v>
      </c>
      <c r="G88" s="1083" t="s">
        <v>3368</v>
      </c>
      <c r="H88" s="1083">
        <v>1</v>
      </c>
      <c r="I88" s="1103">
        <v>15402</v>
      </c>
      <c r="J88" s="1103">
        <v>1</v>
      </c>
      <c r="K88" s="1104">
        <v>21</v>
      </c>
      <c r="L88" s="1105">
        <v>1</v>
      </c>
      <c r="M88" s="1083">
        <v>2</v>
      </c>
      <c r="N88" s="1083" t="s">
        <v>3370</v>
      </c>
      <c r="O88" s="1103">
        <v>10</v>
      </c>
      <c r="P88" s="1106">
        <v>4770.3999999999996</v>
      </c>
      <c r="Q88" s="1106">
        <v>61.02</v>
      </c>
      <c r="R88" s="1106">
        <v>4831.42</v>
      </c>
      <c r="S88" s="1106">
        <v>4831.42</v>
      </c>
      <c r="T88" s="1106">
        <v>4831.42</v>
      </c>
      <c r="U88" s="1106">
        <v>4831.42</v>
      </c>
      <c r="V88" s="1106">
        <v>4831.42</v>
      </c>
    </row>
    <row r="89" spans="1:22">
      <c r="A89" s="1083">
        <v>4089000800</v>
      </c>
      <c r="B89" s="1083">
        <v>2</v>
      </c>
      <c r="C89" s="1083">
        <v>5</v>
      </c>
      <c r="D89" s="1083">
        <v>3</v>
      </c>
      <c r="E89" s="1083" t="s">
        <v>3367</v>
      </c>
      <c r="F89" s="1083">
        <v>112</v>
      </c>
      <c r="G89" s="1083" t="s">
        <v>3368</v>
      </c>
      <c r="H89" s="1083">
        <v>1</v>
      </c>
      <c r="I89" s="1103">
        <v>15402</v>
      </c>
      <c r="J89" s="1103">
        <v>1</v>
      </c>
      <c r="K89" s="1104">
        <v>21</v>
      </c>
      <c r="L89" s="1105">
        <v>1</v>
      </c>
      <c r="M89" s="1083">
        <v>2</v>
      </c>
      <c r="N89" s="1083" t="s">
        <v>3370</v>
      </c>
      <c r="O89" s="1103">
        <v>10</v>
      </c>
      <c r="P89" s="1106">
        <v>4770.3999999999996</v>
      </c>
      <c r="Q89" s="1106">
        <v>-4770.3999999999996</v>
      </c>
      <c r="R89" s="1106">
        <v>0</v>
      </c>
      <c r="S89" s="1106">
        <v>0</v>
      </c>
      <c r="T89" s="1106">
        <v>0</v>
      </c>
      <c r="U89" s="1106">
        <v>0</v>
      </c>
      <c r="V89" s="1106">
        <v>0</v>
      </c>
    </row>
    <row r="90" spans="1:22">
      <c r="A90" s="1083">
        <v>4089000600</v>
      </c>
      <c r="B90" s="1083">
        <v>2</v>
      </c>
      <c r="C90" s="1083">
        <v>5</v>
      </c>
      <c r="D90" s="1083">
        <v>3</v>
      </c>
      <c r="E90" s="1083" t="s">
        <v>3367</v>
      </c>
      <c r="F90" s="1083">
        <v>459</v>
      </c>
      <c r="G90" s="1083" t="s">
        <v>3368</v>
      </c>
      <c r="H90" s="1083">
        <v>1</v>
      </c>
      <c r="I90" s="1103">
        <v>15410</v>
      </c>
      <c r="J90" s="1103">
        <v>1</v>
      </c>
      <c r="K90" s="1104">
        <v>21</v>
      </c>
      <c r="L90" s="1105">
        <v>1</v>
      </c>
      <c r="M90" s="1083">
        <v>1</v>
      </c>
      <c r="N90" s="1083" t="s">
        <v>3369</v>
      </c>
      <c r="O90" s="1103">
        <v>10</v>
      </c>
      <c r="P90" s="1106">
        <v>0</v>
      </c>
      <c r="Q90" s="1106">
        <v>2253.6</v>
      </c>
      <c r="R90" s="1106">
        <v>2253.6</v>
      </c>
      <c r="S90" s="1106">
        <v>2253.6</v>
      </c>
      <c r="T90" s="1106">
        <v>2253.6</v>
      </c>
      <c r="U90" s="1106">
        <v>2253.6</v>
      </c>
      <c r="V90" s="1106">
        <v>2253.6</v>
      </c>
    </row>
    <row r="91" spans="1:22">
      <c r="A91" s="1083">
        <v>4089000600</v>
      </c>
      <c r="B91" s="1083">
        <v>2</v>
      </c>
      <c r="C91" s="1083">
        <v>5</v>
      </c>
      <c r="D91" s="1083">
        <v>3</v>
      </c>
      <c r="E91" s="1083" t="s">
        <v>3367</v>
      </c>
      <c r="F91" s="1083">
        <v>459</v>
      </c>
      <c r="G91" s="1083" t="s">
        <v>3368</v>
      </c>
      <c r="H91" s="1083">
        <v>1</v>
      </c>
      <c r="I91" s="1103">
        <v>15410</v>
      </c>
      <c r="J91" s="1103">
        <v>1</v>
      </c>
      <c r="K91" s="1104">
        <v>21</v>
      </c>
      <c r="L91" s="1105">
        <v>1</v>
      </c>
      <c r="M91" s="1083">
        <v>2</v>
      </c>
      <c r="N91" s="1083" t="s">
        <v>3370</v>
      </c>
      <c r="O91" s="1103">
        <v>10</v>
      </c>
      <c r="P91" s="1106">
        <v>0</v>
      </c>
      <c r="Q91" s="1106">
        <v>250.4</v>
      </c>
      <c r="R91" s="1106">
        <v>250.4</v>
      </c>
      <c r="S91" s="1106">
        <v>250.4</v>
      </c>
      <c r="T91" s="1106">
        <v>250.4</v>
      </c>
      <c r="U91" s="1106">
        <v>250.4</v>
      </c>
      <c r="V91" s="1106">
        <v>250.4</v>
      </c>
    </row>
    <row r="92" spans="1:22">
      <c r="A92" s="1083">
        <v>4089000500</v>
      </c>
      <c r="B92" s="1083">
        <v>2</v>
      </c>
      <c r="C92" s="1083">
        <v>5</v>
      </c>
      <c r="D92" s="1107">
        <v>3</v>
      </c>
      <c r="E92" s="1083" t="s">
        <v>3367</v>
      </c>
      <c r="F92" s="1083">
        <v>287</v>
      </c>
      <c r="G92" s="1083" t="s">
        <v>3368</v>
      </c>
      <c r="H92" s="1083">
        <v>1</v>
      </c>
      <c r="I92" s="1103">
        <v>15413</v>
      </c>
      <c r="J92" s="1103">
        <v>1</v>
      </c>
      <c r="K92" s="1104">
        <v>21</v>
      </c>
      <c r="L92" s="1105">
        <v>1</v>
      </c>
      <c r="M92" s="1083">
        <v>1</v>
      </c>
      <c r="N92" s="1083" t="s">
        <v>3369</v>
      </c>
      <c r="O92" s="1103">
        <v>10</v>
      </c>
      <c r="P92" s="1106">
        <v>7800</v>
      </c>
      <c r="Q92" s="1106">
        <v>715</v>
      </c>
      <c r="R92" s="1106">
        <v>8515</v>
      </c>
      <c r="S92" s="1106">
        <v>8515</v>
      </c>
      <c r="T92" s="1106">
        <v>8515</v>
      </c>
      <c r="U92" s="1106">
        <v>8515</v>
      </c>
      <c r="V92" s="1106">
        <v>8515</v>
      </c>
    </row>
    <row r="93" spans="1:22">
      <c r="A93" s="1083">
        <v>4089000700</v>
      </c>
      <c r="B93" s="1083">
        <v>2</v>
      </c>
      <c r="C93" s="1083">
        <v>5</v>
      </c>
      <c r="D93" s="1083">
        <v>3</v>
      </c>
      <c r="E93" s="1083" t="s">
        <v>3367</v>
      </c>
      <c r="F93" s="1083">
        <v>287</v>
      </c>
      <c r="G93" s="1083" t="s">
        <v>3368</v>
      </c>
      <c r="H93" s="1083">
        <v>1</v>
      </c>
      <c r="I93" s="1103">
        <v>15413</v>
      </c>
      <c r="J93" s="1103">
        <v>1</v>
      </c>
      <c r="K93" s="1104">
        <v>21</v>
      </c>
      <c r="L93" s="1105">
        <v>1</v>
      </c>
      <c r="M93" s="1083">
        <v>1</v>
      </c>
      <c r="N93" s="1083" t="s">
        <v>3369</v>
      </c>
      <c r="O93" s="1103">
        <v>10</v>
      </c>
      <c r="P93" s="1106">
        <v>7800</v>
      </c>
      <c r="Q93" s="1106">
        <v>715</v>
      </c>
      <c r="R93" s="1106">
        <v>8515</v>
      </c>
      <c r="S93" s="1106">
        <v>8515</v>
      </c>
      <c r="T93" s="1106">
        <v>8515</v>
      </c>
      <c r="U93" s="1106">
        <v>8515</v>
      </c>
      <c r="V93" s="1106">
        <v>8515</v>
      </c>
    </row>
    <row r="94" spans="1:22">
      <c r="A94" s="1083">
        <v>4089000600</v>
      </c>
      <c r="B94" s="1083">
        <v>2</v>
      </c>
      <c r="C94" s="1083">
        <v>5</v>
      </c>
      <c r="D94" s="1083">
        <v>3</v>
      </c>
      <c r="E94" s="1083" t="s">
        <v>3367</v>
      </c>
      <c r="F94" s="1083">
        <v>459</v>
      </c>
      <c r="G94" s="1083" t="s">
        <v>3368</v>
      </c>
      <c r="H94" s="1083">
        <v>1</v>
      </c>
      <c r="I94" s="1103">
        <v>15413</v>
      </c>
      <c r="J94" s="1103">
        <v>1</v>
      </c>
      <c r="K94" s="1104">
        <v>21</v>
      </c>
      <c r="L94" s="1105">
        <v>1</v>
      </c>
      <c r="M94" s="1083">
        <v>1</v>
      </c>
      <c r="N94" s="1083" t="s">
        <v>3369</v>
      </c>
      <c r="O94" s="1103">
        <v>10</v>
      </c>
      <c r="P94" s="1106">
        <v>1208.1300000000001</v>
      </c>
      <c r="Q94" s="1106">
        <v>5341.87</v>
      </c>
      <c r="R94" s="1106">
        <v>6550</v>
      </c>
      <c r="S94" s="1106">
        <v>6550</v>
      </c>
      <c r="T94" s="1106">
        <v>6550</v>
      </c>
      <c r="U94" s="1106">
        <v>6550</v>
      </c>
      <c r="V94" s="1106">
        <v>6550</v>
      </c>
    </row>
    <row r="95" spans="1:22">
      <c r="A95" s="1083">
        <v>4089000100</v>
      </c>
      <c r="B95" s="1083">
        <v>2</v>
      </c>
      <c r="C95" s="1083">
        <v>5</v>
      </c>
      <c r="D95" s="1083">
        <v>3</v>
      </c>
      <c r="E95" s="1083" t="s">
        <v>3367</v>
      </c>
      <c r="F95" s="1083">
        <v>287</v>
      </c>
      <c r="G95" s="1083" t="s">
        <v>3368</v>
      </c>
      <c r="H95" s="1083">
        <v>1</v>
      </c>
      <c r="I95" s="1103">
        <v>15413</v>
      </c>
      <c r="J95" s="1103">
        <v>1</v>
      </c>
      <c r="K95" s="1104">
        <v>21</v>
      </c>
      <c r="L95" s="1105">
        <v>1</v>
      </c>
      <c r="M95" s="1083">
        <v>1</v>
      </c>
      <c r="N95" s="1083" t="s">
        <v>3369</v>
      </c>
      <c r="O95" s="1103">
        <v>10</v>
      </c>
      <c r="P95" s="1106">
        <v>7800</v>
      </c>
      <c r="Q95" s="1106">
        <v>715</v>
      </c>
      <c r="R95" s="1106">
        <v>8515</v>
      </c>
      <c r="S95" s="1106">
        <v>8515</v>
      </c>
      <c r="T95" s="1106">
        <v>8515</v>
      </c>
      <c r="U95" s="1106">
        <v>8515</v>
      </c>
      <c r="V95" s="1106">
        <v>8515</v>
      </c>
    </row>
    <row r="96" spans="1:22">
      <c r="A96" s="1083">
        <v>4089000500</v>
      </c>
      <c r="B96" s="1083">
        <v>2</v>
      </c>
      <c r="C96" s="1083">
        <v>5</v>
      </c>
      <c r="D96" s="1083">
        <v>3</v>
      </c>
      <c r="E96" s="1083" t="s">
        <v>3367</v>
      </c>
      <c r="F96" s="1083">
        <v>287</v>
      </c>
      <c r="G96" s="1083" t="s">
        <v>3368</v>
      </c>
      <c r="H96" s="1083">
        <v>1</v>
      </c>
      <c r="I96" s="1103">
        <v>15413</v>
      </c>
      <c r="J96" s="1103">
        <v>1</v>
      </c>
      <c r="K96" s="1104">
        <v>21</v>
      </c>
      <c r="L96" s="1105">
        <v>1</v>
      </c>
      <c r="M96" s="1083">
        <v>2</v>
      </c>
      <c r="N96" s="1083" t="s">
        <v>3370</v>
      </c>
      <c r="O96" s="1103">
        <v>10</v>
      </c>
      <c r="P96" s="1106">
        <v>6490</v>
      </c>
      <c r="Q96" s="1106">
        <v>715</v>
      </c>
      <c r="R96" s="1106">
        <v>7205</v>
      </c>
      <c r="S96" s="1106">
        <v>7205</v>
      </c>
      <c r="T96" s="1106">
        <v>7205</v>
      </c>
      <c r="U96" s="1106">
        <v>7205</v>
      </c>
      <c r="V96" s="1106">
        <v>7205</v>
      </c>
    </row>
    <row r="97" spans="1:22">
      <c r="A97" s="1083">
        <v>4089000700</v>
      </c>
      <c r="B97" s="1083">
        <v>2</v>
      </c>
      <c r="C97" s="1083">
        <v>5</v>
      </c>
      <c r="D97" s="1083">
        <v>3</v>
      </c>
      <c r="E97" s="1083" t="s">
        <v>3367</v>
      </c>
      <c r="F97" s="1083">
        <v>287</v>
      </c>
      <c r="G97" s="1083" t="s">
        <v>3368</v>
      </c>
      <c r="H97" s="1083">
        <v>1</v>
      </c>
      <c r="I97" s="1103">
        <v>15413</v>
      </c>
      <c r="J97" s="1103">
        <v>1</v>
      </c>
      <c r="K97" s="1104">
        <v>21</v>
      </c>
      <c r="L97" s="1105">
        <v>1</v>
      </c>
      <c r="M97" s="1083">
        <v>2</v>
      </c>
      <c r="N97" s="1083" t="s">
        <v>3370</v>
      </c>
      <c r="O97" s="1103">
        <v>10</v>
      </c>
      <c r="P97" s="1106">
        <v>6490</v>
      </c>
      <c r="Q97" s="1106">
        <v>715</v>
      </c>
      <c r="R97" s="1106">
        <v>7205</v>
      </c>
      <c r="S97" s="1106">
        <v>7205</v>
      </c>
      <c r="T97" s="1106">
        <v>7205</v>
      </c>
      <c r="U97" s="1106">
        <v>7205</v>
      </c>
      <c r="V97" s="1106">
        <v>7205</v>
      </c>
    </row>
    <row r="98" spans="1:22">
      <c r="A98" s="1083">
        <v>4089000600</v>
      </c>
      <c r="B98" s="1083">
        <v>2</v>
      </c>
      <c r="C98" s="1083">
        <v>5</v>
      </c>
      <c r="D98" s="1083">
        <v>3</v>
      </c>
      <c r="E98" s="1083" t="s">
        <v>3367</v>
      </c>
      <c r="F98" s="1083">
        <v>459</v>
      </c>
      <c r="G98" s="1083" t="s">
        <v>3368</v>
      </c>
      <c r="H98" s="1083">
        <v>1</v>
      </c>
      <c r="I98" s="1103">
        <v>15413</v>
      </c>
      <c r="J98" s="1103">
        <v>1</v>
      </c>
      <c r="K98" s="1104">
        <v>21</v>
      </c>
      <c r="L98" s="1105">
        <v>1</v>
      </c>
      <c r="M98" s="1083">
        <v>2</v>
      </c>
      <c r="N98" s="1083" t="s">
        <v>3370</v>
      </c>
      <c r="O98" s="1103">
        <v>10</v>
      </c>
      <c r="P98" s="1106">
        <v>1208.1300000000001</v>
      </c>
      <c r="Q98" s="1106">
        <v>4031.87</v>
      </c>
      <c r="R98" s="1106">
        <v>5240</v>
      </c>
      <c r="S98" s="1106">
        <v>5240</v>
      </c>
      <c r="T98" s="1106">
        <v>5240</v>
      </c>
      <c r="U98" s="1106">
        <v>5240</v>
      </c>
      <c r="V98" s="1106">
        <v>5240</v>
      </c>
    </row>
    <row r="99" spans="1:22">
      <c r="A99" s="1083">
        <v>4089000100</v>
      </c>
      <c r="B99" s="1083">
        <v>2</v>
      </c>
      <c r="C99" s="1083">
        <v>5</v>
      </c>
      <c r="D99" s="1083">
        <v>3</v>
      </c>
      <c r="E99" s="1083" t="s">
        <v>3367</v>
      </c>
      <c r="F99" s="1083">
        <v>287</v>
      </c>
      <c r="G99" s="1083" t="s">
        <v>3368</v>
      </c>
      <c r="H99" s="1083">
        <v>1</v>
      </c>
      <c r="I99" s="1103">
        <v>15413</v>
      </c>
      <c r="J99" s="1103">
        <v>1</v>
      </c>
      <c r="K99" s="1104">
        <v>21</v>
      </c>
      <c r="L99" s="1105">
        <v>1</v>
      </c>
      <c r="M99" s="1083">
        <v>2</v>
      </c>
      <c r="N99" s="1083" t="s">
        <v>3370</v>
      </c>
      <c r="O99" s="1103">
        <v>10</v>
      </c>
      <c r="P99" s="1106">
        <v>7800</v>
      </c>
      <c r="Q99" s="1106">
        <v>-595</v>
      </c>
      <c r="R99" s="1106">
        <v>7205</v>
      </c>
      <c r="S99" s="1106">
        <v>7205</v>
      </c>
      <c r="T99" s="1106">
        <v>7205</v>
      </c>
      <c r="U99" s="1106">
        <v>7205</v>
      </c>
      <c r="V99" s="1106">
        <v>7205</v>
      </c>
    </row>
    <row r="100" spans="1:22">
      <c r="A100" s="1083">
        <v>4089000500</v>
      </c>
      <c r="B100" s="1083">
        <v>2</v>
      </c>
      <c r="C100" s="1083">
        <v>5</v>
      </c>
      <c r="D100" s="1083">
        <v>3</v>
      </c>
      <c r="E100" s="1083" t="s">
        <v>3367</v>
      </c>
      <c r="F100" s="1083">
        <v>287</v>
      </c>
      <c r="G100" s="1083" t="s">
        <v>3368</v>
      </c>
      <c r="H100" s="1083">
        <v>1</v>
      </c>
      <c r="I100" s="1103">
        <v>15901</v>
      </c>
      <c r="J100" s="1103">
        <v>1</v>
      </c>
      <c r="K100" s="1104">
        <v>21</v>
      </c>
      <c r="L100" s="1105">
        <v>1</v>
      </c>
      <c r="M100" s="1083">
        <v>3</v>
      </c>
      <c r="N100" s="1083" t="s">
        <v>3371</v>
      </c>
      <c r="O100" s="1103">
        <v>10</v>
      </c>
      <c r="P100" s="1106">
        <v>0</v>
      </c>
      <c r="Q100" s="1106">
        <v>11090</v>
      </c>
      <c r="R100" s="1106">
        <v>11090</v>
      </c>
      <c r="S100" s="1106">
        <v>11090</v>
      </c>
      <c r="T100" s="1106">
        <v>11090</v>
      </c>
      <c r="U100" s="1106">
        <v>11090</v>
      </c>
      <c r="V100" s="1106">
        <f>+U100</f>
        <v>11090</v>
      </c>
    </row>
    <row r="101" spans="1:22">
      <c r="A101" s="1083">
        <v>4089000500</v>
      </c>
      <c r="B101" s="1083">
        <v>2</v>
      </c>
      <c r="C101" s="1083">
        <v>5</v>
      </c>
      <c r="D101" s="1083">
        <v>3</v>
      </c>
      <c r="E101" s="1083" t="s">
        <v>3367</v>
      </c>
      <c r="F101" s="1083">
        <v>287</v>
      </c>
      <c r="G101" s="1083" t="s">
        <v>3368</v>
      </c>
      <c r="H101" s="1083">
        <v>1</v>
      </c>
      <c r="I101" s="1103">
        <v>17104</v>
      </c>
      <c r="J101" s="1103">
        <v>1</v>
      </c>
      <c r="K101" s="1104">
        <v>21</v>
      </c>
      <c r="L101" s="1105">
        <v>1</v>
      </c>
      <c r="M101" s="1083">
        <v>1</v>
      </c>
      <c r="N101" s="1083" t="s">
        <v>3369</v>
      </c>
      <c r="O101" s="1103">
        <v>10</v>
      </c>
      <c r="P101" s="1106">
        <v>0</v>
      </c>
      <c r="Q101" s="1106">
        <v>300</v>
      </c>
      <c r="R101" s="1106">
        <v>300</v>
      </c>
      <c r="S101" s="1106">
        <v>300</v>
      </c>
      <c r="T101" s="1106">
        <v>300</v>
      </c>
      <c r="U101" s="1106">
        <v>300</v>
      </c>
      <c r="V101" s="1106">
        <v>300</v>
      </c>
    </row>
    <row r="102" spans="1:22">
      <c r="A102" s="1083">
        <v>4089000600</v>
      </c>
      <c r="B102" s="1083">
        <v>2</v>
      </c>
      <c r="C102" s="1083">
        <v>5</v>
      </c>
      <c r="D102" s="1083">
        <v>3</v>
      </c>
      <c r="E102" s="1083" t="s">
        <v>3367</v>
      </c>
      <c r="F102" s="1083">
        <v>459</v>
      </c>
      <c r="G102" s="1083" t="s">
        <v>3368</v>
      </c>
      <c r="H102" s="1083">
        <v>1</v>
      </c>
      <c r="I102" s="1103">
        <v>17104</v>
      </c>
      <c r="J102" s="1103">
        <v>1</v>
      </c>
      <c r="K102" s="1104">
        <v>21</v>
      </c>
      <c r="L102" s="1105">
        <v>1</v>
      </c>
      <c r="M102" s="1083">
        <v>1</v>
      </c>
      <c r="N102" s="1083" t="s">
        <v>3369</v>
      </c>
      <c r="O102" s="1103">
        <v>10</v>
      </c>
      <c r="P102" s="1106">
        <v>0</v>
      </c>
      <c r="Q102" s="1106">
        <v>300</v>
      </c>
      <c r="R102" s="1106">
        <v>300</v>
      </c>
      <c r="S102" s="1106">
        <v>300</v>
      </c>
      <c r="T102" s="1106">
        <v>300</v>
      </c>
      <c r="U102" s="1106">
        <v>300</v>
      </c>
      <c r="V102" s="1106">
        <v>300</v>
      </c>
    </row>
    <row r="103" spans="1:22">
      <c r="A103" s="1083">
        <v>4089000400</v>
      </c>
      <c r="B103" s="1083">
        <v>2</v>
      </c>
      <c r="C103" s="1083">
        <v>5</v>
      </c>
      <c r="D103" s="1083">
        <v>3</v>
      </c>
      <c r="E103" s="1083" t="s">
        <v>3367</v>
      </c>
      <c r="F103" s="1083">
        <v>287</v>
      </c>
      <c r="G103" s="1083" t="s">
        <v>3368</v>
      </c>
      <c r="H103" s="1083">
        <v>1</v>
      </c>
      <c r="I103" s="1103">
        <v>17104</v>
      </c>
      <c r="J103" s="1103">
        <v>1</v>
      </c>
      <c r="K103" s="1104">
        <v>21</v>
      </c>
      <c r="L103" s="1105">
        <v>1</v>
      </c>
      <c r="M103" s="1083">
        <v>1</v>
      </c>
      <c r="N103" s="1083" t="s">
        <v>3369</v>
      </c>
      <c r="O103" s="1103">
        <v>10</v>
      </c>
      <c r="P103" s="1106">
        <v>0</v>
      </c>
      <c r="Q103" s="1106">
        <v>200</v>
      </c>
      <c r="R103" s="1106">
        <v>200</v>
      </c>
      <c r="S103" s="1106">
        <v>200</v>
      </c>
      <c r="T103" s="1106">
        <v>200</v>
      </c>
      <c r="U103" s="1106">
        <v>200</v>
      </c>
      <c r="V103" s="1106">
        <v>200</v>
      </c>
    </row>
    <row r="104" spans="1:22">
      <c r="A104" s="1083">
        <v>4089000800</v>
      </c>
      <c r="B104" s="1083">
        <v>2</v>
      </c>
      <c r="C104" s="1083">
        <v>5</v>
      </c>
      <c r="D104" s="1083">
        <v>3</v>
      </c>
      <c r="E104" s="1083" t="s">
        <v>3367</v>
      </c>
      <c r="F104" s="1083">
        <v>112</v>
      </c>
      <c r="G104" s="1083" t="s">
        <v>3368</v>
      </c>
      <c r="H104" s="1083">
        <v>1</v>
      </c>
      <c r="I104" s="1103">
        <v>17104</v>
      </c>
      <c r="J104" s="1103">
        <v>1</v>
      </c>
      <c r="K104" s="1104">
        <v>21</v>
      </c>
      <c r="L104" s="1105">
        <v>1</v>
      </c>
      <c r="M104" s="1083">
        <v>1</v>
      </c>
      <c r="N104" s="1083" t="s">
        <v>3369</v>
      </c>
      <c r="O104" s="1103">
        <v>10</v>
      </c>
      <c r="P104" s="1106">
        <v>0</v>
      </c>
      <c r="Q104" s="1106">
        <v>300</v>
      </c>
      <c r="R104" s="1106">
        <v>300</v>
      </c>
      <c r="S104" s="1106">
        <v>300</v>
      </c>
      <c r="T104" s="1106">
        <v>300</v>
      </c>
      <c r="U104" s="1106">
        <v>300</v>
      </c>
      <c r="V104" s="1106">
        <v>300</v>
      </c>
    </row>
    <row r="105" spans="1:22">
      <c r="A105" s="1083">
        <v>4089000500</v>
      </c>
      <c r="B105" s="1083">
        <v>2</v>
      </c>
      <c r="C105" s="1083">
        <v>5</v>
      </c>
      <c r="D105" s="1083">
        <v>3</v>
      </c>
      <c r="E105" s="1083" t="s">
        <v>3367</v>
      </c>
      <c r="F105" s="1083">
        <v>287</v>
      </c>
      <c r="G105" s="1083" t="s">
        <v>3368</v>
      </c>
      <c r="H105" s="1083">
        <v>1</v>
      </c>
      <c r="I105" s="1103">
        <v>17104</v>
      </c>
      <c r="J105" s="1103">
        <v>1</v>
      </c>
      <c r="K105" s="1104">
        <v>21</v>
      </c>
      <c r="L105" s="1105">
        <v>1</v>
      </c>
      <c r="M105" s="1083">
        <v>2</v>
      </c>
      <c r="N105" s="1083" t="s">
        <v>3370</v>
      </c>
      <c r="O105" s="1103">
        <v>10</v>
      </c>
      <c r="P105" s="1106">
        <v>0</v>
      </c>
      <c r="Q105" s="1106">
        <v>300</v>
      </c>
      <c r="R105" s="1106">
        <v>300</v>
      </c>
      <c r="S105" s="1106">
        <v>300</v>
      </c>
      <c r="T105" s="1106">
        <v>300</v>
      </c>
      <c r="U105" s="1106">
        <v>300</v>
      </c>
      <c r="V105" s="1106">
        <v>300</v>
      </c>
    </row>
    <row r="106" spans="1:22">
      <c r="A106" s="1083">
        <v>4089000600</v>
      </c>
      <c r="B106" s="1083">
        <v>2</v>
      </c>
      <c r="C106" s="1083">
        <v>5</v>
      </c>
      <c r="D106" s="1083">
        <v>3</v>
      </c>
      <c r="E106" s="1083" t="s">
        <v>3367</v>
      </c>
      <c r="F106" s="1083">
        <v>459</v>
      </c>
      <c r="G106" s="1083" t="s">
        <v>3368</v>
      </c>
      <c r="H106" s="1083">
        <v>1</v>
      </c>
      <c r="I106" s="1103">
        <v>17104</v>
      </c>
      <c r="J106" s="1103">
        <v>1</v>
      </c>
      <c r="K106" s="1104">
        <v>21</v>
      </c>
      <c r="L106" s="1105">
        <v>1</v>
      </c>
      <c r="M106" s="1083">
        <v>2</v>
      </c>
      <c r="N106" s="1083" t="s">
        <v>3370</v>
      </c>
      <c r="O106" s="1103">
        <v>10</v>
      </c>
      <c r="P106" s="1106">
        <v>0</v>
      </c>
      <c r="Q106" s="1106">
        <v>300</v>
      </c>
      <c r="R106" s="1106">
        <v>300</v>
      </c>
      <c r="S106" s="1106">
        <v>300</v>
      </c>
      <c r="T106" s="1106">
        <v>300</v>
      </c>
      <c r="U106" s="1106">
        <v>300</v>
      </c>
      <c r="V106" s="1106">
        <v>300</v>
      </c>
    </row>
    <row r="107" spans="1:22">
      <c r="A107" s="1083">
        <v>4089000400</v>
      </c>
      <c r="B107" s="1083">
        <v>2</v>
      </c>
      <c r="C107" s="1083">
        <v>5</v>
      </c>
      <c r="D107" s="1083">
        <v>3</v>
      </c>
      <c r="E107" s="1083" t="s">
        <v>3367</v>
      </c>
      <c r="F107" s="1083">
        <v>287</v>
      </c>
      <c r="G107" s="1083" t="s">
        <v>3368</v>
      </c>
      <c r="H107" s="1083">
        <v>1</v>
      </c>
      <c r="I107" s="1103">
        <v>17104</v>
      </c>
      <c r="J107" s="1103">
        <v>1</v>
      </c>
      <c r="K107" s="1104">
        <v>21</v>
      </c>
      <c r="L107" s="1105">
        <v>1</v>
      </c>
      <c r="M107" s="1083">
        <v>2</v>
      </c>
      <c r="N107" s="1083" t="s">
        <v>3370</v>
      </c>
      <c r="O107" s="1103">
        <v>10</v>
      </c>
      <c r="P107" s="1106">
        <v>0</v>
      </c>
      <c r="Q107" s="1106">
        <v>200</v>
      </c>
      <c r="R107" s="1106">
        <v>200</v>
      </c>
      <c r="S107" s="1106">
        <v>200</v>
      </c>
      <c r="T107" s="1106">
        <v>200</v>
      </c>
      <c r="U107" s="1106">
        <v>200</v>
      </c>
      <c r="V107" s="1106">
        <v>200</v>
      </c>
    </row>
    <row r="108" spans="1:22">
      <c r="A108" s="1083">
        <v>4089000800</v>
      </c>
      <c r="B108" s="1083">
        <v>2</v>
      </c>
      <c r="C108" s="1083">
        <v>5</v>
      </c>
      <c r="D108" s="1083">
        <v>3</v>
      </c>
      <c r="E108" s="1083" t="s">
        <v>3367</v>
      </c>
      <c r="F108" s="1083">
        <v>112</v>
      </c>
      <c r="G108" s="1083" t="s">
        <v>3368</v>
      </c>
      <c r="H108" s="1083">
        <v>1</v>
      </c>
      <c r="I108" s="1103">
        <v>17104</v>
      </c>
      <c r="J108" s="1103">
        <v>1</v>
      </c>
      <c r="K108" s="1104">
        <v>21</v>
      </c>
      <c r="L108" s="1105">
        <v>1</v>
      </c>
      <c r="M108" s="1083">
        <v>2</v>
      </c>
      <c r="N108" s="1083" t="s">
        <v>3370</v>
      </c>
      <c r="O108" s="1103">
        <v>10</v>
      </c>
      <c r="P108" s="1106">
        <v>0</v>
      </c>
      <c r="Q108" s="1106">
        <v>300</v>
      </c>
      <c r="R108" s="1106">
        <v>300</v>
      </c>
      <c r="S108" s="1106">
        <v>300</v>
      </c>
      <c r="T108" s="1106">
        <v>300</v>
      </c>
      <c r="U108" s="1106">
        <v>300</v>
      </c>
      <c r="V108" s="1106">
        <v>300</v>
      </c>
    </row>
    <row r="109" spans="1:22">
      <c r="A109" s="1083">
        <v>4089000500</v>
      </c>
      <c r="B109" s="1083">
        <v>2</v>
      </c>
      <c r="C109" s="1083">
        <v>5</v>
      </c>
      <c r="D109" s="1083">
        <v>3</v>
      </c>
      <c r="E109" s="1083" t="s">
        <v>3367</v>
      </c>
      <c r="F109" s="1083">
        <v>287</v>
      </c>
      <c r="G109" s="1083" t="s">
        <v>3368</v>
      </c>
      <c r="H109" s="1083">
        <v>1</v>
      </c>
      <c r="I109" s="1103">
        <v>21101</v>
      </c>
      <c r="J109" s="1103">
        <v>1</v>
      </c>
      <c r="K109" s="1104">
        <v>21</v>
      </c>
      <c r="L109" s="1105">
        <v>1</v>
      </c>
      <c r="M109" s="1083">
        <v>2</v>
      </c>
      <c r="N109" s="1083" t="s">
        <v>3370</v>
      </c>
      <c r="O109" s="1103">
        <v>10</v>
      </c>
      <c r="P109" s="1106">
        <v>216733.49</v>
      </c>
      <c r="Q109" s="1106">
        <v>-133616.98000000001</v>
      </c>
      <c r="R109" s="1106">
        <v>83116.509999999995</v>
      </c>
      <c r="S109" s="1106">
        <v>83116.509999999995</v>
      </c>
      <c r="T109" s="1106">
        <v>83116.509999999995</v>
      </c>
      <c r="U109" s="1106">
        <v>83116.509999999995</v>
      </c>
      <c r="V109" s="1106">
        <v>83116.509999999995</v>
      </c>
    </row>
    <row r="110" spans="1:22">
      <c r="A110" s="1083">
        <v>4089000600</v>
      </c>
      <c r="B110" s="1083">
        <v>2</v>
      </c>
      <c r="C110" s="1083">
        <v>5</v>
      </c>
      <c r="D110" s="1083">
        <v>3</v>
      </c>
      <c r="E110" s="1083" t="s">
        <v>3367</v>
      </c>
      <c r="F110" s="1083">
        <v>459</v>
      </c>
      <c r="G110" s="1083" t="s">
        <v>3368</v>
      </c>
      <c r="H110" s="1083">
        <v>1</v>
      </c>
      <c r="I110" s="1103">
        <v>21101</v>
      </c>
      <c r="J110" s="1103">
        <v>1</v>
      </c>
      <c r="K110" s="1104">
        <v>21</v>
      </c>
      <c r="L110" s="1105">
        <v>1</v>
      </c>
      <c r="M110" s="1083">
        <v>2</v>
      </c>
      <c r="N110" s="1083" t="s">
        <v>3370</v>
      </c>
      <c r="O110" s="1103">
        <v>10</v>
      </c>
      <c r="P110" s="1106">
        <v>0</v>
      </c>
      <c r="Q110" s="1106">
        <v>2919</v>
      </c>
      <c r="R110" s="1106">
        <v>2919</v>
      </c>
      <c r="S110" s="1106">
        <v>2919</v>
      </c>
      <c r="T110" s="1106">
        <v>2919</v>
      </c>
      <c r="U110" s="1106">
        <v>2919</v>
      </c>
      <c r="V110" s="1106">
        <v>2919</v>
      </c>
    </row>
    <row r="111" spans="1:22">
      <c r="A111" s="1083">
        <v>4089000500</v>
      </c>
      <c r="B111" s="1083">
        <v>2</v>
      </c>
      <c r="C111" s="1083">
        <v>5</v>
      </c>
      <c r="D111" s="1083">
        <v>3</v>
      </c>
      <c r="E111" s="1083" t="s">
        <v>3367</v>
      </c>
      <c r="F111" s="1083">
        <v>287</v>
      </c>
      <c r="G111" s="1083" t="s">
        <v>3368</v>
      </c>
      <c r="H111" s="1083">
        <v>1</v>
      </c>
      <c r="I111" s="1103">
        <v>21101</v>
      </c>
      <c r="J111" s="1103">
        <v>1</v>
      </c>
      <c r="K111" s="1104">
        <v>21</v>
      </c>
      <c r="L111" s="1105">
        <v>1</v>
      </c>
      <c r="M111" s="1083">
        <v>3</v>
      </c>
      <c r="N111" s="1083" t="s">
        <v>3371</v>
      </c>
      <c r="O111" s="1103">
        <v>10</v>
      </c>
      <c r="P111" s="1106">
        <v>28035.200000000001</v>
      </c>
      <c r="Q111" s="1106">
        <v>-6809.6</v>
      </c>
      <c r="R111" s="1106">
        <v>21225.599999999999</v>
      </c>
      <c r="S111" s="1106">
        <v>0</v>
      </c>
      <c r="T111" s="1106">
        <v>0</v>
      </c>
      <c r="U111" s="1106">
        <v>0</v>
      </c>
      <c r="V111" s="1106">
        <v>0</v>
      </c>
    </row>
    <row r="112" spans="1:22">
      <c r="A112" s="1083">
        <v>4089000500</v>
      </c>
      <c r="B112" s="1083">
        <v>2</v>
      </c>
      <c r="C112" s="1083">
        <v>5</v>
      </c>
      <c r="D112" s="1083">
        <v>3</v>
      </c>
      <c r="E112" s="1083" t="s">
        <v>3367</v>
      </c>
      <c r="F112" s="1083">
        <v>287</v>
      </c>
      <c r="G112" s="1083" t="s">
        <v>3368</v>
      </c>
      <c r="H112" s="1083">
        <v>1</v>
      </c>
      <c r="I112" s="1103">
        <v>21201</v>
      </c>
      <c r="J112" s="1103">
        <v>1</v>
      </c>
      <c r="K112" s="1104">
        <v>21</v>
      </c>
      <c r="L112" s="1105">
        <v>1</v>
      </c>
      <c r="M112" s="1083">
        <v>2</v>
      </c>
      <c r="N112" s="1083" t="s">
        <v>3370</v>
      </c>
      <c r="O112" s="1103">
        <v>10</v>
      </c>
      <c r="P112" s="1106">
        <v>149640.22</v>
      </c>
      <c r="Q112" s="1106">
        <v>-109457.60000000001</v>
      </c>
      <c r="R112" s="1106">
        <v>40182.620000000003</v>
      </c>
      <c r="S112" s="1106">
        <v>40182.620000000003</v>
      </c>
      <c r="T112" s="1106">
        <v>40182.620000000003</v>
      </c>
      <c r="U112" s="1106">
        <v>40182.620000000003</v>
      </c>
      <c r="V112" s="1106">
        <v>40182.620000000003</v>
      </c>
    </row>
    <row r="113" spans="1:22">
      <c r="A113" s="1083">
        <v>4089000600</v>
      </c>
      <c r="B113" s="1083">
        <v>2</v>
      </c>
      <c r="C113" s="1083">
        <v>5</v>
      </c>
      <c r="D113" s="1083">
        <v>3</v>
      </c>
      <c r="E113" s="1083" t="s">
        <v>3367</v>
      </c>
      <c r="F113" s="1083">
        <v>459</v>
      </c>
      <c r="G113" s="1083" t="s">
        <v>3368</v>
      </c>
      <c r="H113" s="1083">
        <v>1</v>
      </c>
      <c r="I113" s="1103">
        <v>21201</v>
      </c>
      <c r="J113" s="1103">
        <v>1</v>
      </c>
      <c r="K113" s="1104">
        <v>21</v>
      </c>
      <c r="L113" s="1105">
        <v>1</v>
      </c>
      <c r="M113" s="1083">
        <v>2</v>
      </c>
      <c r="N113" s="1083" t="s">
        <v>3370</v>
      </c>
      <c r="O113" s="1103">
        <v>10</v>
      </c>
      <c r="P113" s="1106">
        <v>0</v>
      </c>
      <c r="Q113" s="1106">
        <v>67382.899999999994</v>
      </c>
      <c r="R113" s="1106">
        <v>67382.899999999994</v>
      </c>
      <c r="S113" s="1106">
        <v>67382.899999999994</v>
      </c>
      <c r="T113" s="1106">
        <v>67382.899999999994</v>
      </c>
      <c r="U113" s="1106">
        <v>67382.899999999994</v>
      </c>
      <c r="V113" s="1106">
        <v>67382.899999999994</v>
      </c>
    </row>
    <row r="114" spans="1:22">
      <c r="A114" s="1083">
        <v>4089000400</v>
      </c>
      <c r="B114" s="1083">
        <v>2</v>
      </c>
      <c r="C114" s="1083">
        <v>5</v>
      </c>
      <c r="D114" s="1083">
        <v>3</v>
      </c>
      <c r="E114" s="1083" t="s">
        <v>3367</v>
      </c>
      <c r="F114" s="1083">
        <v>287</v>
      </c>
      <c r="G114" s="1083" t="s">
        <v>3368</v>
      </c>
      <c r="H114" s="1083">
        <v>1</v>
      </c>
      <c r="I114" s="1103">
        <v>21201</v>
      </c>
      <c r="J114" s="1103">
        <v>1</v>
      </c>
      <c r="K114" s="1104">
        <v>21</v>
      </c>
      <c r="L114" s="1105">
        <v>1</v>
      </c>
      <c r="M114" s="1083">
        <v>2</v>
      </c>
      <c r="N114" s="1083" t="s">
        <v>3370</v>
      </c>
      <c r="O114" s="1103">
        <v>10</v>
      </c>
      <c r="P114" s="1106">
        <v>3735.4</v>
      </c>
      <c r="Q114" s="1106">
        <v>34897.86</v>
      </c>
      <c r="R114" s="1106">
        <v>38633.26</v>
      </c>
      <c r="S114" s="1106">
        <v>38633.26</v>
      </c>
      <c r="T114" s="1106">
        <v>38633.26</v>
      </c>
      <c r="U114" s="1106">
        <v>38633.26</v>
      </c>
      <c r="V114" s="1106">
        <v>38633.26</v>
      </c>
    </row>
    <row r="115" spans="1:22">
      <c r="A115" s="1083">
        <v>4089000500</v>
      </c>
      <c r="B115" s="1083">
        <v>2</v>
      </c>
      <c r="C115" s="1083">
        <v>5</v>
      </c>
      <c r="D115" s="1083">
        <v>3</v>
      </c>
      <c r="E115" s="1083" t="s">
        <v>3367</v>
      </c>
      <c r="F115" s="1083">
        <v>287</v>
      </c>
      <c r="G115" s="1083" t="s">
        <v>3368</v>
      </c>
      <c r="H115" s="1083">
        <v>1</v>
      </c>
      <c r="I115" s="1103">
        <v>21201</v>
      </c>
      <c r="J115" s="1103">
        <v>1</v>
      </c>
      <c r="K115" s="1104">
        <v>21</v>
      </c>
      <c r="L115" s="1105">
        <v>1</v>
      </c>
      <c r="M115" s="1083">
        <v>3</v>
      </c>
      <c r="N115" s="1083" t="s">
        <v>3371</v>
      </c>
      <c r="O115" s="1103">
        <v>10</v>
      </c>
      <c r="P115" s="1106">
        <v>58682.73</v>
      </c>
      <c r="Q115" s="1106">
        <v>-35008.720000000001</v>
      </c>
      <c r="R115" s="1106">
        <v>23674.01</v>
      </c>
      <c r="S115" s="1106">
        <v>0</v>
      </c>
      <c r="T115" s="1106">
        <v>0</v>
      </c>
      <c r="U115" s="1106">
        <v>0</v>
      </c>
      <c r="V115" s="1106">
        <v>0</v>
      </c>
    </row>
    <row r="116" spans="1:22">
      <c r="A116" s="1083">
        <v>4089000600</v>
      </c>
      <c r="B116" s="1083">
        <v>2</v>
      </c>
      <c r="C116" s="1083">
        <v>5</v>
      </c>
      <c r="D116" s="1083">
        <v>3</v>
      </c>
      <c r="E116" s="1083" t="s">
        <v>3367</v>
      </c>
      <c r="F116" s="1083">
        <v>459</v>
      </c>
      <c r="G116" s="1083" t="s">
        <v>3368</v>
      </c>
      <c r="H116" s="1083">
        <v>1</v>
      </c>
      <c r="I116" s="1103">
        <v>21201</v>
      </c>
      <c r="J116" s="1103">
        <v>1</v>
      </c>
      <c r="K116" s="1104">
        <v>21</v>
      </c>
      <c r="L116" s="1105">
        <v>1</v>
      </c>
      <c r="M116" s="1083">
        <v>3</v>
      </c>
      <c r="N116" s="1083" t="s">
        <v>3371</v>
      </c>
      <c r="O116" s="1103">
        <v>10</v>
      </c>
      <c r="P116" s="1106">
        <v>58682.73</v>
      </c>
      <c r="Q116" s="1106">
        <v>-57914.23</v>
      </c>
      <c r="R116" s="1106">
        <v>768.5</v>
      </c>
      <c r="S116" s="1106">
        <v>0</v>
      </c>
      <c r="T116" s="1106">
        <v>0</v>
      </c>
      <c r="U116" s="1106">
        <v>0</v>
      </c>
      <c r="V116" s="1106">
        <v>0</v>
      </c>
    </row>
    <row r="117" spans="1:22">
      <c r="A117" s="1083">
        <v>4089000600</v>
      </c>
      <c r="B117" s="1083">
        <v>2</v>
      </c>
      <c r="C117" s="1083">
        <v>5</v>
      </c>
      <c r="D117" s="1083">
        <v>3</v>
      </c>
      <c r="E117" s="1083" t="s">
        <v>3367</v>
      </c>
      <c r="F117" s="1083">
        <v>459</v>
      </c>
      <c r="G117" s="1083" t="s">
        <v>3368</v>
      </c>
      <c r="H117" s="1083">
        <v>1</v>
      </c>
      <c r="I117" s="1103">
        <v>21201</v>
      </c>
      <c r="J117" s="1103">
        <v>1</v>
      </c>
      <c r="K117" s="1104">
        <v>21</v>
      </c>
      <c r="L117" s="1105">
        <v>1</v>
      </c>
      <c r="M117" s="1083">
        <v>3</v>
      </c>
      <c r="N117" s="1083" t="s">
        <v>3371</v>
      </c>
      <c r="O117" s="1103">
        <v>10</v>
      </c>
      <c r="P117" s="1106">
        <v>0</v>
      </c>
      <c r="Q117" s="1106">
        <v>3712</v>
      </c>
      <c r="R117" s="1106">
        <v>3712</v>
      </c>
      <c r="S117" s="1106">
        <v>0</v>
      </c>
      <c r="T117" s="1106">
        <v>0</v>
      </c>
      <c r="U117" s="1106">
        <v>0</v>
      </c>
      <c r="V117" s="1106">
        <v>0</v>
      </c>
    </row>
    <row r="118" spans="1:22">
      <c r="A118" s="1083">
        <v>4089000400</v>
      </c>
      <c r="B118" s="1083">
        <v>2</v>
      </c>
      <c r="C118" s="1083">
        <v>5</v>
      </c>
      <c r="D118" s="1083">
        <v>3</v>
      </c>
      <c r="E118" s="1083" t="s">
        <v>3367</v>
      </c>
      <c r="F118" s="1083">
        <v>287</v>
      </c>
      <c r="G118" s="1083" t="s">
        <v>3368</v>
      </c>
      <c r="H118" s="1083">
        <v>1</v>
      </c>
      <c r="I118" s="1103">
        <v>21201</v>
      </c>
      <c r="J118" s="1103">
        <v>1</v>
      </c>
      <c r="K118" s="1104">
        <v>21</v>
      </c>
      <c r="L118" s="1105">
        <v>1</v>
      </c>
      <c r="M118" s="1083">
        <v>3</v>
      </c>
      <c r="N118" s="1083" t="s">
        <v>3371</v>
      </c>
      <c r="O118" s="1103">
        <v>10</v>
      </c>
      <c r="P118" s="1106">
        <v>937.74</v>
      </c>
      <c r="Q118" s="1106">
        <v>6500</v>
      </c>
      <c r="R118" s="1106">
        <v>7437.74</v>
      </c>
      <c r="S118" s="1106">
        <v>0</v>
      </c>
      <c r="T118" s="1106">
        <v>0</v>
      </c>
      <c r="U118" s="1106">
        <v>0</v>
      </c>
      <c r="V118" s="1106">
        <v>0</v>
      </c>
    </row>
    <row r="119" spans="1:22">
      <c r="A119" s="1083">
        <v>4089000500</v>
      </c>
      <c r="B119" s="1083">
        <v>2</v>
      </c>
      <c r="C119" s="1083">
        <v>5</v>
      </c>
      <c r="D119" s="1083">
        <v>3</v>
      </c>
      <c r="E119" s="1083" t="s">
        <v>3367</v>
      </c>
      <c r="F119" s="1083">
        <v>287</v>
      </c>
      <c r="G119" s="1083" t="s">
        <v>3368</v>
      </c>
      <c r="H119" s="1083">
        <v>1</v>
      </c>
      <c r="I119" s="1103">
        <v>21401</v>
      </c>
      <c r="J119" s="1103">
        <v>1</v>
      </c>
      <c r="K119" s="1104">
        <v>21</v>
      </c>
      <c r="L119" s="1105">
        <v>1</v>
      </c>
      <c r="M119" s="1083">
        <v>2</v>
      </c>
      <c r="N119" s="1083" t="s">
        <v>3370</v>
      </c>
      <c r="O119" s="1103">
        <v>10</v>
      </c>
      <c r="P119" s="1106">
        <v>0</v>
      </c>
      <c r="Q119" s="1106">
        <v>552</v>
      </c>
      <c r="R119" s="1106">
        <v>552</v>
      </c>
      <c r="S119" s="1106">
        <v>552</v>
      </c>
      <c r="T119" s="1106">
        <v>552</v>
      </c>
      <c r="U119" s="1106">
        <v>552</v>
      </c>
      <c r="V119" s="1106">
        <v>552</v>
      </c>
    </row>
    <row r="120" spans="1:22">
      <c r="A120" s="1083">
        <v>4089000500</v>
      </c>
      <c r="B120" s="1083">
        <v>2</v>
      </c>
      <c r="C120" s="1083">
        <v>5</v>
      </c>
      <c r="D120" s="1083">
        <v>3</v>
      </c>
      <c r="E120" s="1083" t="s">
        <v>3367</v>
      </c>
      <c r="F120" s="1083">
        <v>287</v>
      </c>
      <c r="G120" s="1083" t="s">
        <v>3368</v>
      </c>
      <c r="H120" s="1083">
        <v>1</v>
      </c>
      <c r="I120" s="1103">
        <v>21601</v>
      </c>
      <c r="J120" s="1103">
        <v>1</v>
      </c>
      <c r="K120" s="1104">
        <v>21</v>
      </c>
      <c r="L120" s="1105">
        <v>1</v>
      </c>
      <c r="M120" s="1083">
        <v>2</v>
      </c>
      <c r="N120" s="1083" t="s">
        <v>3370</v>
      </c>
      <c r="O120" s="1103">
        <v>10</v>
      </c>
      <c r="P120" s="1106">
        <v>129384.43</v>
      </c>
      <c r="Q120" s="1106">
        <v>200220.24</v>
      </c>
      <c r="R120" s="1106">
        <v>329604.67</v>
      </c>
      <c r="S120" s="1106">
        <v>329604.67</v>
      </c>
      <c r="T120" s="1106">
        <v>329604.67</v>
      </c>
      <c r="U120" s="1106">
        <v>329604.67</v>
      </c>
      <c r="V120" s="1106">
        <v>329604.67</v>
      </c>
    </row>
    <row r="121" spans="1:22">
      <c r="A121" s="1083">
        <v>4089000600</v>
      </c>
      <c r="B121" s="1083">
        <v>2</v>
      </c>
      <c r="C121" s="1083">
        <v>5</v>
      </c>
      <c r="D121" s="1083">
        <v>3</v>
      </c>
      <c r="E121" s="1083" t="s">
        <v>3367</v>
      </c>
      <c r="F121" s="1083">
        <v>459</v>
      </c>
      <c r="G121" s="1083" t="s">
        <v>3368</v>
      </c>
      <c r="H121" s="1083">
        <v>1</v>
      </c>
      <c r="I121" s="1103">
        <v>21601</v>
      </c>
      <c r="J121" s="1103">
        <v>1</v>
      </c>
      <c r="K121" s="1104">
        <v>21</v>
      </c>
      <c r="L121" s="1105">
        <v>1</v>
      </c>
      <c r="M121" s="1083">
        <v>2</v>
      </c>
      <c r="N121" s="1083" t="s">
        <v>3370</v>
      </c>
      <c r="O121" s="1103">
        <v>10</v>
      </c>
      <c r="P121" s="1106">
        <v>0</v>
      </c>
      <c r="Q121" s="1106">
        <v>22397.279999999999</v>
      </c>
      <c r="R121" s="1106">
        <v>22397.279999999999</v>
      </c>
      <c r="S121" s="1106">
        <v>22397.279999999999</v>
      </c>
      <c r="T121" s="1106">
        <v>22397.279999999999</v>
      </c>
      <c r="U121" s="1106">
        <v>22397.279999999999</v>
      </c>
      <c r="V121" s="1106">
        <v>22397.279999999999</v>
      </c>
    </row>
    <row r="122" spans="1:22">
      <c r="A122" s="1083">
        <v>4089000400</v>
      </c>
      <c r="B122" s="1083">
        <v>2</v>
      </c>
      <c r="C122" s="1083">
        <v>5</v>
      </c>
      <c r="D122" s="1083">
        <v>3</v>
      </c>
      <c r="E122" s="1083" t="s">
        <v>3367</v>
      </c>
      <c r="F122" s="1083">
        <v>287</v>
      </c>
      <c r="G122" s="1083" t="s">
        <v>3368</v>
      </c>
      <c r="H122" s="1083">
        <v>1</v>
      </c>
      <c r="I122" s="1103">
        <v>21601</v>
      </c>
      <c r="J122" s="1103">
        <v>1</v>
      </c>
      <c r="K122" s="1104">
        <v>21</v>
      </c>
      <c r="L122" s="1105">
        <v>1</v>
      </c>
      <c r="M122" s="1083">
        <v>2</v>
      </c>
      <c r="N122" s="1083" t="s">
        <v>3370</v>
      </c>
      <c r="O122" s="1103">
        <v>10</v>
      </c>
      <c r="P122" s="1106">
        <v>4748.88</v>
      </c>
      <c r="Q122" s="1106">
        <v>-4748.88</v>
      </c>
      <c r="R122" s="1106">
        <v>0</v>
      </c>
      <c r="S122" s="1106">
        <v>0</v>
      </c>
      <c r="T122" s="1106">
        <v>0</v>
      </c>
      <c r="U122" s="1106">
        <v>0</v>
      </c>
      <c r="V122" s="1106">
        <v>0</v>
      </c>
    </row>
    <row r="123" spans="1:22">
      <c r="A123" s="1083">
        <v>4089000500</v>
      </c>
      <c r="B123" s="1083">
        <v>2</v>
      </c>
      <c r="C123" s="1083">
        <v>5</v>
      </c>
      <c r="D123" s="1083">
        <v>3</v>
      </c>
      <c r="E123" s="1083" t="s">
        <v>3367</v>
      </c>
      <c r="F123" s="1083">
        <v>287</v>
      </c>
      <c r="G123" s="1083" t="s">
        <v>3368</v>
      </c>
      <c r="H123" s="1083">
        <v>1</v>
      </c>
      <c r="I123" s="1103">
        <v>21601</v>
      </c>
      <c r="J123" s="1103">
        <v>1</v>
      </c>
      <c r="K123" s="1104">
        <v>21</v>
      </c>
      <c r="L123" s="1105">
        <v>1</v>
      </c>
      <c r="M123" s="1083">
        <v>3</v>
      </c>
      <c r="N123" s="1083" t="s">
        <v>3371</v>
      </c>
      <c r="O123" s="1103">
        <v>10</v>
      </c>
      <c r="P123" s="1106">
        <v>60890.68</v>
      </c>
      <c r="Q123" s="1106">
        <v>19853.310000000001</v>
      </c>
      <c r="R123" s="1106">
        <v>80743.990000000005</v>
      </c>
      <c r="S123" s="1106">
        <v>0</v>
      </c>
      <c r="T123" s="1106">
        <v>0</v>
      </c>
      <c r="U123" s="1106">
        <v>0</v>
      </c>
      <c r="V123" s="1106">
        <v>0</v>
      </c>
    </row>
    <row r="124" spans="1:22">
      <c r="A124" s="1083">
        <v>4089000400</v>
      </c>
      <c r="B124" s="1083">
        <v>2</v>
      </c>
      <c r="C124" s="1083">
        <v>5</v>
      </c>
      <c r="D124" s="1083">
        <v>3</v>
      </c>
      <c r="E124" s="1083" t="s">
        <v>3367</v>
      </c>
      <c r="F124" s="1083">
        <v>287</v>
      </c>
      <c r="G124" s="1083" t="s">
        <v>3368</v>
      </c>
      <c r="H124" s="1083">
        <v>1</v>
      </c>
      <c r="I124" s="1103">
        <v>21601</v>
      </c>
      <c r="J124" s="1103">
        <v>1</v>
      </c>
      <c r="K124" s="1104">
        <v>21</v>
      </c>
      <c r="L124" s="1105">
        <v>1</v>
      </c>
      <c r="M124" s="1083">
        <v>3</v>
      </c>
      <c r="N124" s="1083" t="s">
        <v>3371</v>
      </c>
      <c r="O124" s="1103">
        <v>10</v>
      </c>
      <c r="P124" s="1106">
        <v>802.55</v>
      </c>
      <c r="Q124" s="1106">
        <v>-802.55</v>
      </c>
      <c r="R124" s="1106">
        <v>0</v>
      </c>
      <c r="S124" s="1106">
        <v>0</v>
      </c>
      <c r="T124" s="1106">
        <v>0</v>
      </c>
      <c r="U124" s="1106">
        <v>0</v>
      </c>
      <c r="V124" s="1106">
        <v>0</v>
      </c>
    </row>
    <row r="125" spans="1:22">
      <c r="A125" s="1083">
        <v>4089000600</v>
      </c>
      <c r="B125" s="1083">
        <v>2</v>
      </c>
      <c r="C125" s="1083">
        <v>5</v>
      </c>
      <c r="D125" s="1083">
        <v>3</v>
      </c>
      <c r="E125" s="1083" t="s">
        <v>3367</v>
      </c>
      <c r="F125" s="1083">
        <v>459</v>
      </c>
      <c r="G125" s="1083" t="s">
        <v>3368</v>
      </c>
      <c r="H125" s="1083">
        <v>1</v>
      </c>
      <c r="I125" s="1103">
        <v>21701</v>
      </c>
      <c r="J125" s="1103">
        <v>1</v>
      </c>
      <c r="K125" s="1104">
        <v>21</v>
      </c>
      <c r="L125" s="1105">
        <v>1</v>
      </c>
      <c r="M125" s="1083">
        <v>2</v>
      </c>
      <c r="N125" s="1083" t="s">
        <v>3370</v>
      </c>
      <c r="O125" s="1103">
        <v>10</v>
      </c>
      <c r="P125" s="1106">
        <v>225573.47</v>
      </c>
      <c r="Q125" s="1106">
        <v>-155079.47</v>
      </c>
      <c r="R125" s="1106">
        <v>70494</v>
      </c>
      <c r="S125" s="1106">
        <v>70494</v>
      </c>
      <c r="T125" s="1106">
        <v>70494</v>
      </c>
      <c r="U125" s="1106">
        <v>70494</v>
      </c>
      <c r="V125" s="1106">
        <v>70494</v>
      </c>
    </row>
    <row r="126" spans="1:22">
      <c r="A126" s="1083">
        <v>4089000600</v>
      </c>
      <c r="B126" s="1083">
        <v>2</v>
      </c>
      <c r="C126" s="1083">
        <v>5</v>
      </c>
      <c r="D126" s="1083">
        <v>3</v>
      </c>
      <c r="E126" s="1083" t="s">
        <v>3367</v>
      </c>
      <c r="F126" s="1083">
        <v>459</v>
      </c>
      <c r="G126" s="1083" t="s">
        <v>3368</v>
      </c>
      <c r="H126" s="1083">
        <v>1</v>
      </c>
      <c r="I126" s="1103">
        <v>21701</v>
      </c>
      <c r="J126" s="1103">
        <v>1</v>
      </c>
      <c r="K126" s="1104">
        <v>21</v>
      </c>
      <c r="L126" s="1105">
        <v>1</v>
      </c>
      <c r="M126" s="1083">
        <v>3</v>
      </c>
      <c r="N126" s="1083" t="s">
        <v>3371</v>
      </c>
      <c r="O126" s="1103">
        <v>10</v>
      </c>
      <c r="P126" s="1106">
        <v>0</v>
      </c>
      <c r="Q126" s="1106">
        <v>70494</v>
      </c>
      <c r="R126" s="1106">
        <v>70494</v>
      </c>
      <c r="S126" s="1106">
        <v>8749.8799999999992</v>
      </c>
      <c r="T126" s="1106">
        <v>8749.8799999999992</v>
      </c>
      <c r="U126" s="1106">
        <v>8749.8799999999992</v>
      </c>
      <c r="V126" s="1106">
        <v>8749.8799999999992</v>
      </c>
    </row>
    <row r="127" spans="1:22">
      <c r="A127" s="1083">
        <v>4089000500</v>
      </c>
      <c r="B127" s="1083">
        <v>2</v>
      </c>
      <c r="C127" s="1083">
        <v>5</v>
      </c>
      <c r="D127" s="1083">
        <v>3</v>
      </c>
      <c r="E127" s="1083" t="s">
        <v>3367</v>
      </c>
      <c r="F127" s="1083">
        <v>287</v>
      </c>
      <c r="G127" s="1083" t="s">
        <v>3368</v>
      </c>
      <c r="H127" s="1083">
        <v>1</v>
      </c>
      <c r="I127" s="1103">
        <v>22106</v>
      </c>
      <c r="J127" s="1103">
        <v>1</v>
      </c>
      <c r="K127" s="1104">
        <v>21</v>
      </c>
      <c r="L127" s="1105">
        <v>1</v>
      </c>
      <c r="M127" s="1083">
        <v>2</v>
      </c>
      <c r="N127" s="1083" t="s">
        <v>3370</v>
      </c>
      <c r="O127" s="1103">
        <v>10</v>
      </c>
      <c r="P127" s="1106">
        <v>205689.65</v>
      </c>
      <c r="Q127" s="1106">
        <v>-11563.65</v>
      </c>
      <c r="R127" s="1106">
        <v>194126</v>
      </c>
      <c r="S127" s="1106">
        <v>194126</v>
      </c>
      <c r="T127" s="1106">
        <v>194126</v>
      </c>
      <c r="U127" s="1106">
        <v>194126</v>
      </c>
      <c r="V127" s="1106">
        <v>194126</v>
      </c>
    </row>
    <row r="128" spans="1:22">
      <c r="A128" s="1083">
        <v>4089000500</v>
      </c>
      <c r="B128" s="1083">
        <v>2</v>
      </c>
      <c r="C128" s="1083">
        <v>5</v>
      </c>
      <c r="D128" s="1083">
        <v>3</v>
      </c>
      <c r="E128" s="1083" t="s">
        <v>3367</v>
      </c>
      <c r="F128" s="1083">
        <v>287</v>
      </c>
      <c r="G128" s="1083" t="s">
        <v>3368</v>
      </c>
      <c r="H128" s="1083">
        <v>1</v>
      </c>
      <c r="I128" s="1103">
        <v>22106</v>
      </c>
      <c r="J128" s="1103">
        <v>1</v>
      </c>
      <c r="K128" s="1104">
        <v>21</v>
      </c>
      <c r="L128" s="1105">
        <v>1</v>
      </c>
      <c r="M128" s="1083">
        <v>3</v>
      </c>
      <c r="N128" s="1083" t="s">
        <v>3371</v>
      </c>
      <c r="O128" s="1103">
        <v>10</v>
      </c>
      <c r="P128" s="1106">
        <v>94310.24</v>
      </c>
      <c r="Q128" s="1106">
        <v>-53768.24</v>
      </c>
      <c r="R128" s="1106">
        <v>40542</v>
      </c>
      <c r="S128" s="1106">
        <v>0</v>
      </c>
      <c r="T128" s="1106">
        <v>0</v>
      </c>
      <c r="U128" s="1106">
        <v>0</v>
      </c>
      <c r="V128" s="1106">
        <v>0</v>
      </c>
    </row>
    <row r="129" spans="1:22">
      <c r="A129" s="1083">
        <v>4089000400</v>
      </c>
      <c r="B129" s="1083">
        <v>2</v>
      </c>
      <c r="C129" s="1083">
        <v>5</v>
      </c>
      <c r="D129" s="1083">
        <v>3</v>
      </c>
      <c r="E129" s="1083" t="s">
        <v>3367</v>
      </c>
      <c r="F129" s="1083">
        <v>287</v>
      </c>
      <c r="G129" s="1083" t="s">
        <v>3368</v>
      </c>
      <c r="H129" s="1083">
        <v>1</v>
      </c>
      <c r="I129" s="1103">
        <v>23801</v>
      </c>
      <c r="J129" s="1103">
        <v>1</v>
      </c>
      <c r="K129" s="1104">
        <v>21</v>
      </c>
      <c r="L129" s="1105">
        <v>1</v>
      </c>
      <c r="M129" s="1083">
        <v>2</v>
      </c>
      <c r="N129" s="1083" t="s">
        <v>3370</v>
      </c>
      <c r="O129" s="1103">
        <v>10</v>
      </c>
      <c r="P129" s="1106">
        <v>70628.639999999999</v>
      </c>
      <c r="Q129" s="1106">
        <v>-70628.639999999999</v>
      </c>
      <c r="R129" s="1106">
        <v>0</v>
      </c>
      <c r="S129" s="1106">
        <v>0</v>
      </c>
      <c r="T129" s="1106">
        <v>0</v>
      </c>
      <c r="U129" s="1106">
        <v>0</v>
      </c>
      <c r="V129" s="1106">
        <v>0</v>
      </c>
    </row>
    <row r="130" spans="1:22">
      <c r="A130" s="1083">
        <v>4089000500</v>
      </c>
      <c r="B130" s="1083">
        <v>2</v>
      </c>
      <c r="C130" s="1083">
        <v>5</v>
      </c>
      <c r="D130" s="1083">
        <v>3</v>
      </c>
      <c r="E130" s="1083" t="s">
        <v>3367</v>
      </c>
      <c r="F130" s="1083">
        <v>287</v>
      </c>
      <c r="G130" s="1083" t="s">
        <v>3368</v>
      </c>
      <c r="H130" s="1083">
        <v>1</v>
      </c>
      <c r="I130" s="1103">
        <v>24101</v>
      </c>
      <c r="J130" s="1103">
        <v>1</v>
      </c>
      <c r="K130" s="1104">
        <v>21</v>
      </c>
      <c r="L130" s="1105">
        <v>1</v>
      </c>
      <c r="M130" s="1083">
        <v>2</v>
      </c>
      <c r="N130" s="1083" t="s">
        <v>3370</v>
      </c>
      <c r="O130" s="1103">
        <v>10</v>
      </c>
      <c r="P130" s="1106">
        <v>25956.59</v>
      </c>
      <c r="Q130" s="1106">
        <v>-25134.639999999999</v>
      </c>
      <c r="R130" s="1106">
        <v>821.95</v>
      </c>
      <c r="S130" s="1106">
        <v>821.95</v>
      </c>
      <c r="T130" s="1106">
        <v>821.95</v>
      </c>
      <c r="U130" s="1106">
        <v>821.95</v>
      </c>
      <c r="V130" s="1106">
        <v>821.95</v>
      </c>
    </row>
    <row r="131" spans="1:22">
      <c r="A131" s="1083">
        <v>4089000500</v>
      </c>
      <c r="B131" s="1083">
        <v>2</v>
      </c>
      <c r="C131" s="1083">
        <v>5</v>
      </c>
      <c r="D131" s="1083">
        <v>3</v>
      </c>
      <c r="E131" s="1083" t="s">
        <v>3367</v>
      </c>
      <c r="F131" s="1083">
        <v>287</v>
      </c>
      <c r="G131" s="1083" t="s">
        <v>3368</v>
      </c>
      <c r="H131" s="1083">
        <v>1</v>
      </c>
      <c r="I131" s="1103">
        <v>24101</v>
      </c>
      <c r="J131" s="1103">
        <v>1</v>
      </c>
      <c r="K131" s="1104">
        <v>21</v>
      </c>
      <c r="L131" s="1105">
        <v>1</v>
      </c>
      <c r="M131" s="1083">
        <v>3</v>
      </c>
      <c r="N131" s="1083" t="s">
        <v>3371</v>
      </c>
      <c r="O131" s="1103">
        <v>10</v>
      </c>
      <c r="P131" s="1106">
        <v>1798.05</v>
      </c>
      <c r="Q131" s="1106">
        <v>-1798.05</v>
      </c>
      <c r="R131" s="1106">
        <v>0</v>
      </c>
      <c r="S131" s="1106">
        <v>0</v>
      </c>
      <c r="T131" s="1106">
        <v>0</v>
      </c>
      <c r="U131" s="1106">
        <v>0</v>
      </c>
      <c r="V131" s="1106">
        <v>0</v>
      </c>
    </row>
    <row r="132" spans="1:22">
      <c r="A132" s="1083">
        <v>4089000500</v>
      </c>
      <c r="B132" s="1083">
        <v>2</v>
      </c>
      <c r="C132" s="1083">
        <v>5</v>
      </c>
      <c r="D132" s="1083">
        <v>3</v>
      </c>
      <c r="E132" s="1083" t="s">
        <v>3367</v>
      </c>
      <c r="F132" s="1083">
        <v>287</v>
      </c>
      <c r="G132" s="1083" t="s">
        <v>3368</v>
      </c>
      <c r="H132" s="1083">
        <v>1</v>
      </c>
      <c r="I132" s="1103">
        <v>24501</v>
      </c>
      <c r="J132" s="1103">
        <v>1</v>
      </c>
      <c r="K132" s="1104">
        <v>21</v>
      </c>
      <c r="L132" s="1105">
        <v>1</v>
      </c>
      <c r="M132" s="1083">
        <v>2</v>
      </c>
      <c r="N132" s="1083" t="s">
        <v>3370</v>
      </c>
      <c r="O132" s="1103">
        <v>10</v>
      </c>
      <c r="P132" s="1106">
        <v>3503.1</v>
      </c>
      <c r="Q132" s="1106">
        <v>-3503.1</v>
      </c>
      <c r="R132" s="1106">
        <v>0</v>
      </c>
      <c r="S132" s="1106">
        <v>0</v>
      </c>
      <c r="T132" s="1106">
        <v>0</v>
      </c>
      <c r="U132" s="1106">
        <v>0</v>
      </c>
      <c r="V132" s="1106">
        <v>0</v>
      </c>
    </row>
    <row r="133" spans="1:22">
      <c r="A133" s="1083">
        <v>4089000500</v>
      </c>
      <c r="B133" s="1083">
        <v>2</v>
      </c>
      <c r="C133" s="1083">
        <v>5</v>
      </c>
      <c r="D133" s="1083">
        <v>3</v>
      </c>
      <c r="E133" s="1083" t="s">
        <v>3367</v>
      </c>
      <c r="F133" s="1083">
        <v>287</v>
      </c>
      <c r="G133" s="1083" t="s">
        <v>3368</v>
      </c>
      <c r="H133" s="1083">
        <v>1</v>
      </c>
      <c r="I133" s="1103">
        <v>24501</v>
      </c>
      <c r="J133" s="1103">
        <v>1</v>
      </c>
      <c r="K133" s="1104">
        <v>21</v>
      </c>
      <c r="L133" s="1105">
        <v>1</v>
      </c>
      <c r="M133" s="1083">
        <v>3</v>
      </c>
      <c r="N133" s="1083" t="s">
        <v>3371</v>
      </c>
      <c r="O133" s="1103">
        <v>10</v>
      </c>
      <c r="P133" s="1106">
        <v>3025.52</v>
      </c>
      <c r="Q133" s="1106">
        <v>-3025.52</v>
      </c>
      <c r="R133" s="1106">
        <v>0</v>
      </c>
      <c r="S133" s="1106">
        <v>0</v>
      </c>
      <c r="T133" s="1106">
        <v>0</v>
      </c>
      <c r="U133" s="1106">
        <v>0</v>
      </c>
      <c r="V133" s="1106">
        <v>0</v>
      </c>
    </row>
    <row r="134" spans="1:22">
      <c r="A134" s="1083">
        <v>4089000500</v>
      </c>
      <c r="B134" s="1083">
        <v>2</v>
      </c>
      <c r="C134" s="1083">
        <v>5</v>
      </c>
      <c r="D134" s="1083">
        <v>3</v>
      </c>
      <c r="E134" s="1083" t="s">
        <v>3367</v>
      </c>
      <c r="F134" s="1083">
        <v>287</v>
      </c>
      <c r="G134" s="1083" t="s">
        <v>3368</v>
      </c>
      <c r="H134" s="1083">
        <v>1</v>
      </c>
      <c r="I134" s="1103">
        <v>24601</v>
      </c>
      <c r="J134" s="1103">
        <v>1</v>
      </c>
      <c r="K134" s="1104">
        <v>21</v>
      </c>
      <c r="L134" s="1105">
        <v>1</v>
      </c>
      <c r="M134" s="1083">
        <v>2</v>
      </c>
      <c r="N134" s="1083" t="s">
        <v>3370</v>
      </c>
      <c r="O134" s="1103">
        <v>10</v>
      </c>
      <c r="P134" s="1106">
        <v>21490.400000000001</v>
      </c>
      <c r="Q134" s="1106">
        <v>-17298.400000000001</v>
      </c>
      <c r="R134" s="1106">
        <v>4192</v>
      </c>
      <c r="S134" s="1106">
        <v>4192</v>
      </c>
      <c r="T134" s="1106">
        <v>4192</v>
      </c>
      <c r="U134" s="1106">
        <v>4192</v>
      </c>
      <c r="V134" s="1106">
        <v>4192</v>
      </c>
    </row>
    <row r="135" spans="1:22">
      <c r="A135" s="1083">
        <v>4089000500</v>
      </c>
      <c r="B135" s="1083">
        <v>2</v>
      </c>
      <c r="C135" s="1083">
        <v>5</v>
      </c>
      <c r="D135" s="1083">
        <v>3</v>
      </c>
      <c r="E135" s="1083" t="s">
        <v>3367</v>
      </c>
      <c r="F135" s="1083">
        <v>287</v>
      </c>
      <c r="G135" s="1083" t="s">
        <v>3368</v>
      </c>
      <c r="H135" s="1083">
        <v>1</v>
      </c>
      <c r="I135" s="1103">
        <v>24601</v>
      </c>
      <c r="J135" s="1103">
        <v>1</v>
      </c>
      <c r="K135" s="1104">
        <v>21</v>
      </c>
      <c r="L135" s="1105">
        <v>1</v>
      </c>
      <c r="M135" s="1083">
        <v>3</v>
      </c>
      <c r="N135" s="1083" t="s">
        <v>3371</v>
      </c>
      <c r="O135" s="1103">
        <v>10</v>
      </c>
      <c r="P135" s="1106">
        <v>1559.74</v>
      </c>
      <c r="Q135" s="1106">
        <v>-1311.74</v>
      </c>
      <c r="R135" s="1106">
        <v>248</v>
      </c>
      <c r="S135" s="1106">
        <v>0</v>
      </c>
      <c r="T135" s="1106">
        <v>0</v>
      </c>
      <c r="U135" s="1106">
        <v>0</v>
      </c>
      <c r="V135" s="1106">
        <v>0</v>
      </c>
    </row>
    <row r="136" spans="1:22">
      <c r="A136" s="1083">
        <v>4089000500</v>
      </c>
      <c r="B136" s="1083">
        <v>2</v>
      </c>
      <c r="C136" s="1083">
        <v>5</v>
      </c>
      <c r="D136" s="1083">
        <v>3</v>
      </c>
      <c r="E136" s="1083" t="s">
        <v>3367</v>
      </c>
      <c r="F136" s="1083">
        <v>287</v>
      </c>
      <c r="G136" s="1083" t="s">
        <v>3368</v>
      </c>
      <c r="H136" s="1083">
        <v>1</v>
      </c>
      <c r="I136" s="1103">
        <v>24701</v>
      </c>
      <c r="J136" s="1103">
        <v>1</v>
      </c>
      <c r="K136" s="1104">
        <v>21</v>
      </c>
      <c r="L136" s="1105">
        <v>1</v>
      </c>
      <c r="M136" s="1083">
        <v>2</v>
      </c>
      <c r="N136" s="1083" t="s">
        <v>3370</v>
      </c>
      <c r="O136" s="1103">
        <v>10</v>
      </c>
      <c r="P136" s="1106">
        <v>14746.48</v>
      </c>
      <c r="Q136" s="1106">
        <v>-14746.48</v>
      </c>
      <c r="R136" s="1106">
        <v>0</v>
      </c>
      <c r="S136" s="1106">
        <v>0</v>
      </c>
      <c r="T136" s="1106">
        <v>0</v>
      </c>
      <c r="U136" s="1106">
        <v>0</v>
      </c>
      <c r="V136" s="1106">
        <v>0</v>
      </c>
    </row>
    <row r="137" spans="1:22">
      <c r="A137" s="1083">
        <v>4089000500</v>
      </c>
      <c r="B137" s="1083">
        <v>2</v>
      </c>
      <c r="C137" s="1083">
        <v>5</v>
      </c>
      <c r="D137" s="1083">
        <v>3</v>
      </c>
      <c r="E137" s="1083" t="s">
        <v>3367</v>
      </c>
      <c r="F137" s="1083">
        <v>287</v>
      </c>
      <c r="G137" s="1083" t="s">
        <v>3368</v>
      </c>
      <c r="H137" s="1083">
        <v>1</v>
      </c>
      <c r="I137" s="1103">
        <v>24701</v>
      </c>
      <c r="J137" s="1103">
        <v>1</v>
      </c>
      <c r="K137" s="1104">
        <v>21</v>
      </c>
      <c r="L137" s="1105">
        <v>1</v>
      </c>
      <c r="M137" s="1083">
        <v>3</v>
      </c>
      <c r="N137" s="1083" t="s">
        <v>3371</v>
      </c>
      <c r="O137" s="1103">
        <v>10</v>
      </c>
      <c r="P137" s="1106">
        <v>1836.08</v>
      </c>
      <c r="Q137" s="1106">
        <v>-1836.08</v>
      </c>
      <c r="R137" s="1106">
        <v>0</v>
      </c>
      <c r="S137" s="1106">
        <v>0</v>
      </c>
      <c r="T137" s="1106">
        <v>0</v>
      </c>
      <c r="U137" s="1106">
        <v>0</v>
      </c>
      <c r="V137" s="1106">
        <v>0</v>
      </c>
    </row>
    <row r="138" spans="1:22">
      <c r="A138" s="1083">
        <v>4089000500</v>
      </c>
      <c r="B138" s="1083">
        <v>2</v>
      </c>
      <c r="C138" s="1083">
        <v>5</v>
      </c>
      <c r="D138" s="1083">
        <v>3</v>
      </c>
      <c r="E138" s="1083" t="s">
        <v>3367</v>
      </c>
      <c r="F138" s="1083">
        <v>287</v>
      </c>
      <c r="G138" s="1083" t="s">
        <v>3368</v>
      </c>
      <c r="H138" s="1083">
        <v>1</v>
      </c>
      <c r="I138" s="1103">
        <v>24801</v>
      </c>
      <c r="J138" s="1103">
        <v>1</v>
      </c>
      <c r="K138" s="1104">
        <v>21</v>
      </c>
      <c r="L138" s="1105">
        <v>1</v>
      </c>
      <c r="M138" s="1083">
        <v>2</v>
      </c>
      <c r="N138" s="1083" t="s">
        <v>3370</v>
      </c>
      <c r="O138" s="1103">
        <v>10</v>
      </c>
      <c r="P138" s="1106">
        <v>53189.84</v>
      </c>
      <c r="Q138" s="1106">
        <v>-53189.84</v>
      </c>
      <c r="R138" s="1106">
        <v>0</v>
      </c>
      <c r="S138" s="1106">
        <v>0</v>
      </c>
      <c r="T138" s="1106">
        <v>0</v>
      </c>
      <c r="U138" s="1106">
        <v>0</v>
      </c>
      <c r="V138" s="1106">
        <v>0</v>
      </c>
    </row>
    <row r="139" spans="1:22">
      <c r="A139" s="1083">
        <v>4089000500</v>
      </c>
      <c r="B139" s="1083">
        <v>2</v>
      </c>
      <c r="C139" s="1083">
        <v>5</v>
      </c>
      <c r="D139" s="1083">
        <v>3</v>
      </c>
      <c r="E139" s="1083" t="s">
        <v>3367</v>
      </c>
      <c r="F139" s="1083">
        <v>287</v>
      </c>
      <c r="G139" s="1083" t="s">
        <v>3368</v>
      </c>
      <c r="H139" s="1083">
        <v>1</v>
      </c>
      <c r="I139" s="1103">
        <v>24801</v>
      </c>
      <c r="J139" s="1103">
        <v>1</v>
      </c>
      <c r="K139" s="1104">
        <v>21</v>
      </c>
      <c r="L139" s="1105">
        <v>1</v>
      </c>
      <c r="M139" s="1083">
        <v>3</v>
      </c>
      <c r="N139" s="1083" t="s">
        <v>3371</v>
      </c>
      <c r="O139" s="1103">
        <v>10</v>
      </c>
      <c r="P139" s="1106">
        <v>17711</v>
      </c>
      <c r="Q139" s="1106">
        <v>-17711</v>
      </c>
      <c r="R139" s="1106">
        <v>0</v>
      </c>
      <c r="S139" s="1106">
        <v>0</v>
      </c>
      <c r="T139" s="1106">
        <v>0</v>
      </c>
      <c r="U139" s="1106">
        <v>0</v>
      </c>
      <c r="V139" s="1106">
        <v>0</v>
      </c>
    </row>
    <row r="140" spans="1:22">
      <c r="A140" s="1083">
        <v>4089000500</v>
      </c>
      <c r="B140" s="1083">
        <v>2</v>
      </c>
      <c r="C140" s="1083">
        <v>5</v>
      </c>
      <c r="D140" s="1083">
        <v>3</v>
      </c>
      <c r="E140" s="1083" t="s">
        <v>3367</v>
      </c>
      <c r="F140" s="1083">
        <v>287</v>
      </c>
      <c r="G140" s="1083" t="s">
        <v>3368</v>
      </c>
      <c r="H140" s="1083">
        <v>1</v>
      </c>
      <c r="I140" s="1103">
        <v>24901</v>
      </c>
      <c r="J140" s="1103">
        <v>1</v>
      </c>
      <c r="K140" s="1104">
        <v>21</v>
      </c>
      <c r="L140" s="1105">
        <v>1</v>
      </c>
      <c r="M140" s="1083">
        <v>2</v>
      </c>
      <c r="N140" s="1083" t="s">
        <v>3370</v>
      </c>
      <c r="O140" s="1103">
        <v>10</v>
      </c>
      <c r="P140" s="1106">
        <v>25934.34</v>
      </c>
      <c r="Q140" s="1106">
        <v>-25934.34</v>
      </c>
      <c r="R140" s="1106">
        <v>0</v>
      </c>
      <c r="S140" s="1106">
        <v>0</v>
      </c>
      <c r="T140" s="1106">
        <v>0</v>
      </c>
      <c r="U140" s="1106">
        <v>0</v>
      </c>
      <c r="V140" s="1106">
        <v>0</v>
      </c>
    </row>
    <row r="141" spans="1:22">
      <c r="A141" s="1083">
        <v>4089000500</v>
      </c>
      <c r="B141" s="1083">
        <v>2</v>
      </c>
      <c r="C141" s="1083">
        <v>5</v>
      </c>
      <c r="D141" s="1083">
        <v>3</v>
      </c>
      <c r="E141" s="1083" t="s">
        <v>3367</v>
      </c>
      <c r="F141" s="1083">
        <v>287</v>
      </c>
      <c r="G141" s="1083" t="s">
        <v>3368</v>
      </c>
      <c r="H141" s="1083">
        <v>1</v>
      </c>
      <c r="I141" s="1103">
        <v>24901</v>
      </c>
      <c r="J141" s="1103">
        <v>1</v>
      </c>
      <c r="K141" s="1104">
        <v>21</v>
      </c>
      <c r="L141" s="1105">
        <v>1</v>
      </c>
      <c r="M141" s="1083">
        <v>3</v>
      </c>
      <c r="N141" s="1083" t="s">
        <v>3371</v>
      </c>
      <c r="O141" s="1103">
        <v>10</v>
      </c>
      <c r="P141" s="1106">
        <v>14230.24</v>
      </c>
      <c r="Q141" s="1106">
        <v>-13082.93</v>
      </c>
      <c r="R141" s="1106">
        <v>1147.31</v>
      </c>
      <c r="S141" s="1106">
        <v>0</v>
      </c>
      <c r="T141" s="1106">
        <v>0</v>
      </c>
      <c r="U141" s="1106">
        <v>0</v>
      </c>
      <c r="V141" s="1106">
        <v>0</v>
      </c>
    </row>
    <row r="142" spans="1:22">
      <c r="A142" s="1083">
        <v>4089000500</v>
      </c>
      <c r="B142" s="1083">
        <v>2</v>
      </c>
      <c r="C142" s="1083">
        <v>5</v>
      </c>
      <c r="D142" s="1083">
        <v>3</v>
      </c>
      <c r="E142" s="1083" t="s">
        <v>3367</v>
      </c>
      <c r="F142" s="1083">
        <v>287</v>
      </c>
      <c r="G142" s="1083" t="s">
        <v>3368</v>
      </c>
      <c r="H142" s="1083">
        <v>1</v>
      </c>
      <c r="I142" s="1103">
        <v>25301</v>
      </c>
      <c r="J142" s="1103">
        <v>1</v>
      </c>
      <c r="K142" s="1104">
        <v>21</v>
      </c>
      <c r="L142" s="1105">
        <v>1</v>
      </c>
      <c r="M142" s="1083">
        <v>2</v>
      </c>
      <c r="N142" s="1083" t="s">
        <v>3370</v>
      </c>
      <c r="O142" s="1103">
        <v>10</v>
      </c>
      <c r="P142" s="1106">
        <v>0</v>
      </c>
      <c r="Q142" s="1106">
        <v>8120</v>
      </c>
      <c r="R142" s="1106">
        <v>8120</v>
      </c>
      <c r="S142" s="1106">
        <v>8120</v>
      </c>
      <c r="T142" s="1106">
        <v>8120</v>
      </c>
      <c r="U142" s="1106">
        <v>8120</v>
      </c>
      <c r="V142" s="1106">
        <v>8120</v>
      </c>
    </row>
    <row r="143" spans="1:22">
      <c r="A143" s="1083">
        <v>4089000400</v>
      </c>
      <c r="B143" s="1083">
        <v>2</v>
      </c>
      <c r="C143" s="1083">
        <v>5</v>
      </c>
      <c r="D143" s="1083">
        <v>3</v>
      </c>
      <c r="E143" s="1083" t="s">
        <v>3367</v>
      </c>
      <c r="F143" s="1083">
        <v>287</v>
      </c>
      <c r="G143" s="1083" t="s">
        <v>3368</v>
      </c>
      <c r="H143" s="1083">
        <v>1</v>
      </c>
      <c r="I143" s="1103">
        <v>25301</v>
      </c>
      <c r="J143" s="1103">
        <v>1</v>
      </c>
      <c r="K143" s="1104">
        <v>21</v>
      </c>
      <c r="L143" s="1105">
        <v>1</v>
      </c>
      <c r="M143" s="1083">
        <v>2</v>
      </c>
      <c r="N143" s="1083" t="s">
        <v>3370</v>
      </c>
      <c r="O143" s="1103">
        <v>10</v>
      </c>
      <c r="P143" s="1106">
        <v>119838.8</v>
      </c>
      <c r="Q143" s="1106">
        <v>-101096.8</v>
      </c>
      <c r="R143" s="1106">
        <v>18742</v>
      </c>
      <c r="S143" s="1106">
        <v>18742</v>
      </c>
      <c r="T143" s="1106">
        <v>18742</v>
      </c>
      <c r="U143" s="1106">
        <v>18742</v>
      </c>
      <c r="V143" s="1106">
        <v>18742</v>
      </c>
    </row>
    <row r="144" spans="1:22">
      <c r="A144" s="1083">
        <v>4089000500</v>
      </c>
      <c r="B144" s="1083">
        <v>2</v>
      </c>
      <c r="C144" s="1083">
        <v>5</v>
      </c>
      <c r="D144" s="1083">
        <v>3</v>
      </c>
      <c r="E144" s="1083" t="s">
        <v>3367</v>
      </c>
      <c r="F144" s="1083">
        <v>287</v>
      </c>
      <c r="G144" s="1083" t="s">
        <v>3368</v>
      </c>
      <c r="H144" s="1083">
        <v>1</v>
      </c>
      <c r="I144" s="1103">
        <v>25301</v>
      </c>
      <c r="J144" s="1103">
        <v>1</v>
      </c>
      <c r="K144" s="1104">
        <v>21</v>
      </c>
      <c r="L144" s="1105">
        <v>1</v>
      </c>
      <c r="M144" s="1083">
        <v>3</v>
      </c>
      <c r="N144" s="1083" t="s">
        <v>3371</v>
      </c>
      <c r="O144" s="1103">
        <v>10</v>
      </c>
      <c r="P144" s="1106">
        <v>0</v>
      </c>
      <c r="Q144" s="1106">
        <v>8120</v>
      </c>
      <c r="R144" s="1106">
        <v>8120</v>
      </c>
      <c r="S144" s="1106">
        <v>0</v>
      </c>
      <c r="T144" s="1106">
        <v>0</v>
      </c>
      <c r="U144" s="1106">
        <v>0</v>
      </c>
      <c r="V144" s="1106">
        <v>0</v>
      </c>
    </row>
    <row r="145" spans="1:22">
      <c r="A145" s="1083">
        <v>4089000500</v>
      </c>
      <c r="B145" s="1083">
        <v>2</v>
      </c>
      <c r="C145" s="1083">
        <v>5</v>
      </c>
      <c r="D145" s="1083">
        <v>3</v>
      </c>
      <c r="E145" s="1083" t="s">
        <v>3367</v>
      </c>
      <c r="F145" s="1083">
        <v>287</v>
      </c>
      <c r="G145" s="1083" t="s">
        <v>3368</v>
      </c>
      <c r="H145" s="1083">
        <v>1</v>
      </c>
      <c r="I145" s="1103">
        <v>26101</v>
      </c>
      <c r="J145" s="1103">
        <v>1</v>
      </c>
      <c r="K145" s="1104">
        <v>21</v>
      </c>
      <c r="L145" s="1105">
        <v>1</v>
      </c>
      <c r="M145" s="1083">
        <v>2</v>
      </c>
      <c r="N145" s="1083" t="s">
        <v>3370</v>
      </c>
      <c r="O145" s="1103">
        <v>10</v>
      </c>
      <c r="P145" s="1106">
        <v>1314212.06</v>
      </c>
      <c r="Q145" s="1106">
        <v>-987423.78</v>
      </c>
      <c r="R145" s="1106">
        <v>326788.28000000003</v>
      </c>
      <c r="S145" s="1106">
        <v>326788.28000000003</v>
      </c>
      <c r="T145" s="1106">
        <v>326788.28000000003</v>
      </c>
      <c r="U145" s="1106">
        <v>326788.28000000003</v>
      </c>
      <c r="V145" s="1106">
        <v>326788.28000000003</v>
      </c>
    </row>
    <row r="146" spans="1:22">
      <c r="A146" s="1083">
        <v>4089000500</v>
      </c>
      <c r="B146" s="1083">
        <v>2</v>
      </c>
      <c r="C146" s="1083">
        <v>5</v>
      </c>
      <c r="D146" s="1083">
        <v>3</v>
      </c>
      <c r="E146" s="1083" t="s">
        <v>3367</v>
      </c>
      <c r="F146" s="1083">
        <v>287</v>
      </c>
      <c r="G146" s="1083" t="s">
        <v>3368</v>
      </c>
      <c r="H146" s="1083">
        <v>1</v>
      </c>
      <c r="I146" s="1103">
        <v>26101</v>
      </c>
      <c r="J146" s="1103">
        <v>1</v>
      </c>
      <c r="K146" s="1104">
        <v>21</v>
      </c>
      <c r="L146" s="1105">
        <v>1</v>
      </c>
      <c r="M146" s="1083">
        <v>3</v>
      </c>
      <c r="N146" s="1083" t="s">
        <v>3371</v>
      </c>
      <c r="O146" s="1103">
        <v>10</v>
      </c>
      <c r="P146" s="1106">
        <v>825453.17</v>
      </c>
      <c r="Q146" s="1106">
        <v>-543911.56000000006</v>
      </c>
      <c r="R146" s="1106">
        <v>281541.61</v>
      </c>
      <c r="S146" s="1106">
        <v>0</v>
      </c>
      <c r="T146" s="1106">
        <v>0</v>
      </c>
      <c r="U146" s="1106">
        <v>0</v>
      </c>
      <c r="V146" s="1106">
        <v>0</v>
      </c>
    </row>
    <row r="147" spans="1:22">
      <c r="A147" s="1083">
        <v>4089000600</v>
      </c>
      <c r="B147" s="1083">
        <v>2</v>
      </c>
      <c r="C147" s="1083">
        <v>5</v>
      </c>
      <c r="D147" s="1083">
        <v>3</v>
      </c>
      <c r="E147" s="1083" t="s">
        <v>3367</v>
      </c>
      <c r="F147" s="1083">
        <v>459</v>
      </c>
      <c r="G147" s="1083" t="s">
        <v>3368</v>
      </c>
      <c r="H147" s="1083">
        <v>1</v>
      </c>
      <c r="I147" s="1103">
        <v>27101</v>
      </c>
      <c r="J147" s="1103">
        <v>1</v>
      </c>
      <c r="K147" s="1104">
        <v>21</v>
      </c>
      <c r="L147" s="1105">
        <v>1</v>
      </c>
      <c r="M147" s="1083">
        <v>2</v>
      </c>
      <c r="N147" s="1083" t="s">
        <v>3370</v>
      </c>
      <c r="O147" s="1103">
        <v>10</v>
      </c>
      <c r="P147" s="1106">
        <v>0</v>
      </c>
      <c r="Q147" s="1106">
        <v>12760</v>
      </c>
      <c r="R147" s="1106">
        <v>12760</v>
      </c>
      <c r="S147" s="1106">
        <v>12760</v>
      </c>
      <c r="T147" s="1106">
        <v>12760</v>
      </c>
      <c r="U147" s="1106">
        <v>12760</v>
      </c>
      <c r="V147" s="1106">
        <v>12760</v>
      </c>
    </row>
    <row r="148" spans="1:22">
      <c r="A148" s="1083">
        <v>4089000400</v>
      </c>
      <c r="B148" s="1083">
        <v>2</v>
      </c>
      <c r="C148" s="1083">
        <v>5</v>
      </c>
      <c r="D148" s="1083">
        <v>3</v>
      </c>
      <c r="E148" s="1083" t="s">
        <v>3367</v>
      </c>
      <c r="F148" s="1083">
        <v>287</v>
      </c>
      <c r="G148" s="1083" t="s">
        <v>3368</v>
      </c>
      <c r="H148" s="1083">
        <v>1</v>
      </c>
      <c r="I148" s="1103">
        <v>27101</v>
      </c>
      <c r="J148" s="1103">
        <v>1</v>
      </c>
      <c r="K148" s="1104">
        <v>21</v>
      </c>
      <c r="L148" s="1105">
        <v>1</v>
      </c>
      <c r="M148" s="1083">
        <v>2</v>
      </c>
      <c r="N148" s="1083" t="s">
        <v>3370</v>
      </c>
      <c r="O148" s="1103">
        <v>10</v>
      </c>
      <c r="P148" s="1106">
        <v>43569.68</v>
      </c>
      <c r="Q148" s="1106">
        <v>-21715.279999999999</v>
      </c>
      <c r="R148" s="1106">
        <v>21854.400000000001</v>
      </c>
      <c r="S148" s="1106">
        <v>21854.400000000001</v>
      </c>
      <c r="T148" s="1106">
        <v>21854.400000000001</v>
      </c>
      <c r="U148" s="1106">
        <v>21854.400000000001</v>
      </c>
      <c r="V148" s="1106">
        <v>21854.400000000001</v>
      </c>
    </row>
    <row r="149" spans="1:22">
      <c r="A149" s="1083">
        <v>4089000400</v>
      </c>
      <c r="B149" s="1083">
        <v>2</v>
      </c>
      <c r="C149" s="1083">
        <v>5</v>
      </c>
      <c r="D149" s="1083">
        <v>3</v>
      </c>
      <c r="E149" s="1083" t="s">
        <v>3367</v>
      </c>
      <c r="F149" s="1083">
        <v>287</v>
      </c>
      <c r="G149" s="1083" t="s">
        <v>3368</v>
      </c>
      <c r="H149" s="1083">
        <v>1</v>
      </c>
      <c r="I149" s="1103">
        <v>27101</v>
      </c>
      <c r="J149" s="1103">
        <v>1</v>
      </c>
      <c r="K149" s="1104">
        <v>21</v>
      </c>
      <c r="L149" s="1105">
        <v>1</v>
      </c>
      <c r="M149" s="1083">
        <v>3</v>
      </c>
      <c r="N149" s="1083" t="s">
        <v>3371</v>
      </c>
      <c r="O149" s="1103">
        <v>10</v>
      </c>
      <c r="P149" s="1106">
        <v>8579.77</v>
      </c>
      <c r="Q149" s="1106">
        <v>6314.63</v>
      </c>
      <c r="R149" s="1106">
        <v>14894.4</v>
      </c>
      <c r="S149" s="1106">
        <v>0</v>
      </c>
      <c r="T149" s="1106">
        <v>0</v>
      </c>
      <c r="U149" s="1106">
        <v>0</v>
      </c>
      <c r="V149" s="1106">
        <v>0</v>
      </c>
    </row>
    <row r="150" spans="1:22">
      <c r="A150" s="1083">
        <v>4089000100</v>
      </c>
      <c r="B150" s="1083">
        <v>2</v>
      </c>
      <c r="C150" s="1083">
        <v>5</v>
      </c>
      <c r="D150" s="1083">
        <v>3</v>
      </c>
      <c r="E150" s="1083" t="s">
        <v>3367</v>
      </c>
      <c r="F150" s="1083">
        <v>287</v>
      </c>
      <c r="G150" s="1083" t="s">
        <v>3368</v>
      </c>
      <c r="H150" s="1083">
        <v>1</v>
      </c>
      <c r="I150" s="1103">
        <v>27101</v>
      </c>
      <c r="J150" s="1103">
        <v>1</v>
      </c>
      <c r="K150" s="1104">
        <v>21</v>
      </c>
      <c r="L150" s="1105">
        <v>1</v>
      </c>
      <c r="M150" s="1083">
        <v>3</v>
      </c>
      <c r="N150" s="1083" t="s">
        <v>3371</v>
      </c>
      <c r="O150" s="1103">
        <v>10</v>
      </c>
      <c r="P150" s="1106">
        <v>0</v>
      </c>
      <c r="Q150" s="1106">
        <v>17400</v>
      </c>
      <c r="R150" s="1106">
        <v>17400</v>
      </c>
      <c r="S150" s="1106">
        <v>17400</v>
      </c>
      <c r="T150" s="1106">
        <v>17400</v>
      </c>
      <c r="U150" s="1106">
        <v>17400</v>
      </c>
      <c r="V150" s="1106">
        <v>17400</v>
      </c>
    </row>
    <row r="151" spans="1:22">
      <c r="A151" s="1083">
        <v>4089000400</v>
      </c>
      <c r="B151" s="1083">
        <v>2</v>
      </c>
      <c r="C151" s="1083">
        <v>5</v>
      </c>
      <c r="D151" s="1083">
        <v>3</v>
      </c>
      <c r="E151" s="1083" t="s">
        <v>3367</v>
      </c>
      <c r="F151" s="1083">
        <v>287</v>
      </c>
      <c r="G151" s="1083" t="s">
        <v>3368</v>
      </c>
      <c r="H151" s="1083">
        <v>1</v>
      </c>
      <c r="I151" s="1103">
        <v>27301</v>
      </c>
      <c r="J151" s="1103">
        <v>1</v>
      </c>
      <c r="K151" s="1104">
        <v>21</v>
      </c>
      <c r="L151" s="1105">
        <v>1</v>
      </c>
      <c r="M151" s="1083">
        <v>2</v>
      </c>
      <c r="N151" s="1083" t="s">
        <v>3370</v>
      </c>
      <c r="O151" s="1103">
        <v>10</v>
      </c>
      <c r="P151" s="1106">
        <v>181866.17</v>
      </c>
      <c r="Q151" s="1106">
        <v>-181866.17</v>
      </c>
      <c r="R151" s="1106">
        <v>0</v>
      </c>
      <c r="S151" s="1106">
        <v>0</v>
      </c>
      <c r="T151" s="1106">
        <v>0</v>
      </c>
      <c r="U151" s="1106">
        <v>0</v>
      </c>
      <c r="V151" s="1106">
        <v>0</v>
      </c>
    </row>
    <row r="152" spans="1:22">
      <c r="A152" s="1083">
        <v>4089000400</v>
      </c>
      <c r="B152" s="1083">
        <v>2</v>
      </c>
      <c r="C152" s="1083">
        <v>5</v>
      </c>
      <c r="D152" s="1083">
        <v>3</v>
      </c>
      <c r="E152" s="1083" t="s">
        <v>3367</v>
      </c>
      <c r="F152" s="1083">
        <v>287</v>
      </c>
      <c r="G152" s="1083" t="s">
        <v>3368</v>
      </c>
      <c r="H152" s="1083">
        <v>1</v>
      </c>
      <c r="I152" s="1103">
        <v>27301</v>
      </c>
      <c r="J152" s="1103">
        <v>1</v>
      </c>
      <c r="K152" s="1104">
        <v>21</v>
      </c>
      <c r="L152" s="1105">
        <v>1</v>
      </c>
      <c r="M152" s="1083">
        <v>3</v>
      </c>
      <c r="N152" s="1083" t="s">
        <v>3371</v>
      </c>
      <c r="O152" s="1103">
        <v>10</v>
      </c>
      <c r="P152" s="1106">
        <v>9744.75</v>
      </c>
      <c r="Q152" s="1106">
        <v>-6714.63</v>
      </c>
      <c r="R152" s="1106">
        <v>3030.12</v>
      </c>
      <c r="S152" s="1106">
        <v>0</v>
      </c>
      <c r="T152" s="1106">
        <v>0</v>
      </c>
      <c r="U152" s="1106">
        <v>0</v>
      </c>
      <c r="V152" s="1106">
        <v>0</v>
      </c>
    </row>
    <row r="153" spans="1:22">
      <c r="A153" s="1083">
        <v>4089000400</v>
      </c>
      <c r="B153" s="1083">
        <v>2</v>
      </c>
      <c r="C153" s="1083">
        <v>5</v>
      </c>
      <c r="D153" s="1083">
        <v>3</v>
      </c>
      <c r="E153" s="1083" t="s">
        <v>3367</v>
      </c>
      <c r="F153" s="1083">
        <v>287</v>
      </c>
      <c r="G153" s="1083" t="s">
        <v>3368</v>
      </c>
      <c r="H153" s="1083">
        <v>1</v>
      </c>
      <c r="I153" s="1103">
        <v>27501</v>
      </c>
      <c r="J153" s="1103">
        <v>1</v>
      </c>
      <c r="K153" s="1104">
        <v>21</v>
      </c>
      <c r="L153" s="1105">
        <v>1</v>
      </c>
      <c r="M153" s="1083">
        <v>2</v>
      </c>
      <c r="N153" s="1083" t="s">
        <v>3370</v>
      </c>
      <c r="O153" s="1103">
        <v>10</v>
      </c>
      <c r="P153" s="1106">
        <v>33678.78</v>
      </c>
      <c r="Q153" s="1106">
        <v>-33678.78</v>
      </c>
      <c r="R153" s="1106">
        <v>0</v>
      </c>
      <c r="S153" s="1106">
        <v>0</v>
      </c>
      <c r="T153" s="1106">
        <v>0</v>
      </c>
      <c r="U153" s="1106">
        <v>0</v>
      </c>
      <c r="V153" s="1106">
        <v>0</v>
      </c>
    </row>
    <row r="154" spans="1:22">
      <c r="A154" s="1083">
        <v>4089000400</v>
      </c>
      <c r="B154" s="1083">
        <v>2</v>
      </c>
      <c r="C154" s="1083">
        <v>5</v>
      </c>
      <c r="D154" s="1083">
        <v>3</v>
      </c>
      <c r="E154" s="1083" t="s">
        <v>3367</v>
      </c>
      <c r="F154" s="1083">
        <v>287</v>
      </c>
      <c r="G154" s="1083" t="s">
        <v>3368</v>
      </c>
      <c r="H154" s="1083">
        <v>1</v>
      </c>
      <c r="I154" s="1103">
        <v>27501</v>
      </c>
      <c r="J154" s="1103">
        <v>1</v>
      </c>
      <c r="K154" s="1104">
        <v>21</v>
      </c>
      <c r="L154" s="1105">
        <v>1</v>
      </c>
      <c r="M154" s="1083">
        <v>3</v>
      </c>
      <c r="N154" s="1083" t="s">
        <v>3371</v>
      </c>
      <c r="O154" s="1103">
        <v>10</v>
      </c>
      <c r="P154" s="1106">
        <v>1018.48</v>
      </c>
      <c r="Q154" s="1106">
        <v>-1018.48</v>
      </c>
      <c r="R154" s="1106">
        <v>0</v>
      </c>
      <c r="S154" s="1106">
        <v>0</v>
      </c>
      <c r="T154" s="1106">
        <v>0</v>
      </c>
      <c r="U154" s="1106">
        <v>0</v>
      </c>
      <c r="V154" s="1106">
        <v>0</v>
      </c>
    </row>
    <row r="155" spans="1:22">
      <c r="A155" s="1083">
        <v>4089000500</v>
      </c>
      <c r="B155" s="1083">
        <v>2</v>
      </c>
      <c r="C155" s="1083">
        <v>5</v>
      </c>
      <c r="D155" s="1083">
        <v>3</v>
      </c>
      <c r="E155" s="1083" t="s">
        <v>3367</v>
      </c>
      <c r="F155" s="1083">
        <v>287</v>
      </c>
      <c r="G155" s="1083" t="s">
        <v>3368</v>
      </c>
      <c r="H155" s="1083">
        <v>1</v>
      </c>
      <c r="I155" s="1103">
        <v>29101</v>
      </c>
      <c r="J155" s="1103">
        <v>1</v>
      </c>
      <c r="K155" s="1104">
        <v>21</v>
      </c>
      <c r="L155" s="1105">
        <v>1</v>
      </c>
      <c r="M155" s="1083">
        <v>2</v>
      </c>
      <c r="N155" s="1083" t="s">
        <v>3370</v>
      </c>
      <c r="O155" s="1103">
        <v>10</v>
      </c>
      <c r="P155" s="1106">
        <v>26815.98</v>
      </c>
      <c r="Q155" s="1106">
        <v>22863.759999999998</v>
      </c>
      <c r="R155" s="1106">
        <v>49679.74</v>
      </c>
      <c r="S155" s="1106">
        <v>49679.74</v>
      </c>
      <c r="T155" s="1106">
        <v>49679.74</v>
      </c>
      <c r="U155" s="1106">
        <v>49679.74</v>
      </c>
      <c r="V155" s="1106">
        <v>49679.74</v>
      </c>
    </row>
    <row r="156" spans="1:22">
      <c r="A156" s="1083">
        <v>4089000600</v>
      </c>
      <c r="B156" s="1083">
        <v>2</v>
      </c>
      <c r="C156" s="1083">
        <v>5</v>
      </c>
      <c r="D156" s="1083">
        <v>3</v>
      </c>
      <c r="E156" s="1083" t="s">
        <v>3367</v>
      </c>
      <c r="F156" s="1083">
        <v>459</v>
      </c>
      <c r="G156" s="1083" t="s">
        <v>3368</v>
      </c>
      <c r="H156" s="1083">
        <v>1</v>
      </c>
      <c r="I156" s="1103">
        <v>29101</v>
      </c>
      <c r="J156" s="1103">
        <v>1</v>
      </c>
      <c r="K156" s="1104">
        <v>21</v>
      </c>
      <c r="L156" s="1105">
        <v>1</v>
      </c>
      <c r="M156" s="1083">
        <v>2</v>
      </c>
      <c r="N156" s="1083" t="s">
        <v>3370</v>
      </c>
      <c r="O156" s="1103">
        <v>10</v>
      </c>
      <c r="P156" s="1106">
        <v>0</v>
      </c>
      <c r="Q156" s="1106">
        <v>22467.56</v>
      </c>
      <c r="R156" s="1106">
        <v>22467.56</v>
      </c>
      <c r="S156" s="1106">
        <v>22467.56</v>
      </c>
      <c r="T156" s="1106">
        <v>22467.56</v>
      </c>
      <c r="U156" s="1106">
        <v>22467.56</v>
      </c>
      <c r="V156" s="1106">
        <v>22467.56</v>
      </c>
    </row>
    <row r="157" spans="1:22">
      <c r="A157" s="1083">
        <v>4089000800</v>
      </c>
      <c r="B157" s="1083">
        <v>2</v>
      </c>
      <c r="C157" s="1083">
        <v>5</v>
      </c>
      <c r="D157" s="1083">
        <v>3</v>
      </c>
      <c r="E157" s="1083" t="s">
        <v>3367</v>
      </c>
      <c r="F157" s="1083">
        <v>112</v>
      </c>
      <c r="G157" s="1083" t="s">
        <v>3368</v>
      </c>
      <c r="H157" s="1083">
        <v>1</v>
      </c>
      <c r="I157" s="1103">
        <v>29101</v>
      </c>
      <c r="J157" s="1103">
        <v>1</v>
      </c>
      <c r="K157" s="1104">
        <v>21</v>
      </c>
      <c r="L157" s="1105">
        <v>1</v>
      </c>
      <c r="M157" s="1083">
        <v>2</v>
      </c>
      <c r="N157" s="1083" t="s">
        <v>3370</v>
      </c>
      <c r="O157" s="1103">
        <v>10</v>
      </c>
      <c r="P157" s="1106">
        <v>0</v>
      </c>
      <c r="Q157" s="1106">
        <v>1815</v>
      </c>
      <c r="R157" s="1106">
        <v>1815</v>
      </c>
      <c r="S157" s="1106">
        <v>1815</v>
      </c>
      <c r="T157" s="1106">
        <v>1815</v>
      </c>
      <c r="U157" s="1106">
        <v>1815</v>
      </c>
      <c r="V157" s="1106">
        <v>1815</v>
      </c>
    </row>
    <row r="158" spans="1:22">
      <c r="A158" s="1083">
        <v>4089000800</v>
      </c>
      <c r="B158" s="1083">
        <v>2</v>
      </c>
      <c r="C158" s="1083">
        <v>5</v>
      </c>
      <c r="D158" s="1083">
        <v>3</v>
      </c>
      <c r="E158" s="1083" t="s">
        <v>3367</v>
      </c>
      <c r="F158" s="1083">
        <v>112</v>
      </c>
      <c r="G158" s="1083" t="s">
        <v>3368</v>
      </c>
      <c r="H158" s="1083">
        <v>1</v>
      </c>
      <c r="I158" s="1103">
        <v>29101</v>
      </c>
      <c r="J158" s="1103">
        <v>1</v>
      </c>
      <c r="K158" s="1104">
        <v>21</v>
      </c>
      <c r="L158" s="1105">
        <v>1</v>
      </c>
      <c r="M158" s="1083">
        <v>3</v>
      </c>
      <c r="N158" s="1083" t="s">
        <v>3371</v>
      </c>
      <c r="O158" s="1103">
        <v>10</v>
      </c>
      <c r="P158" s="1106">
        <v>0</v>
      </c>
      <c r="Q158" s="1106">
        <v>998</v>
      </c>
      <c r="R158" s="1106">
        <v>998</v>
      </c>
      <c r="S158" s="1106">
        <v>0</v>
      </c>
      <c r="T158" s="1106">
        <v>0</v>
      </c>
      <c r="U158" s="1106">
        <v>0</v>
      </c>
      <c r="V158" s="1106">
        <v>0</v>
      </c>
    </row>
    <row r="159" spans="1:22">
      <c r="A159" s="1083">
        <v>4089000500</v>
      </c>
      <c r="B159" s="1083">
        <v>2</v>
      </c>
      <c r="C159" s="1083">
        <v>5</v>
      </c>
      <c r="D159" s="1083">
        <v>3</v>
      </c>
      <c r="E159" s="1083" t="s">
        <v>3367</v>
      </c>
      <c r="F159" s="1083">
        <v>287</v>
      </c>
      <c r="G159" s="1083" t="s">
        <v>3368</v>
      </c>
      <c r="H159" s="1083">
        <v>1</v>
      </c>
      <c r="I159" s="1103">
        <v>29201</v>
      </c>
      <c r="J159" s="1103">
        <v>1</v>
      </c>
      <c r="K159" s="1104">
        <v>21</v>
      </c>
      <c r="L159" s="1105">
        <v>1</v>
      </c>
      <c r="M159" s="1083">
        <v>2</v>
      </c>
      <c r="N159" s="1083" t="s">
        <v>3370</v>
      </c>
      <c r="O159" s="1103">
        <v>10</v>
      </c>
      <c r="P159" s="1106">
        <v>25290.93</v>
      </c>
      <c r="Q159" s="1106">
        <v>-25290.93</v>
      </c>
      <c r="R159" s="1106">
        <v>0</v>
      </c>
      <c r="S159" s="1106">
        <v>0</v>
      </c>
      <c r="T159" s="1106">
        <v>0</v>
      </c>
      <c r="U159" s="1106">
        <v>0</v>
      </c>
      <c r="V159" s="1106">
        <v>0</v>
      </c>
    </row>
    <row r="160" spans="1:22">
      <c r="A160" s="1083">
        <v>4089000500</v>
      </c>
      <c r="B160" s="1083">
        <v>2</v>
      </c>
      <c r="C160" s="1083">
        <v>5</v>
      </c>
      <c r="D160" s="1083">
        <v>3</v>
      </c>
      <c r="E160" s="1083" t="s">
        <v>3367</v>
      </c>
      <c r="F160" s="1083">
        <v>287</v>
      </c>
      <c r="G160" s="1083" t="s">
        <v>3368</v>
      </c>
      <c r="H160" s="1083">
        <v>1</v>
      </c>
      <c r="I160" s="1103">
        <v>29201</v>
      </c>
      <c r="J160" s="1103">
        <v>1</v>
      </c>
      <c r="K160" s="1104">
        <v>21</v>
      </c>
      <c r="L160" s="1105">
        <v>1</v>
      </c>
      <c r="M160" s="1083">
        <v>3</v>
      </c>
      <c r="N160" s="1083" t="s">
        <v>3371</v>
      </c>
      <c r="O160" s="1103">
        <v>10</v>
      </c>
      <c r="P160" s="1106">
        <v>1799.41</v>
      </c>
      <c r="Q160" s="1106">
        <v>0</v>
      </c>
      <c r="R160" s="1106">
        <v>1799.41</v>
      </c>
      <c r="S160" s="1106">
        <v>0</v>
      </c>
      <c r="T160" s="1106">
        <v>0</v>
      </c>
      <c r="U160" s="1106">
        <v>0</v>
      </c>
      <c r="V160" s="1106">
        <v>0</v>
      </c>
    </row>
    <row r="161" spans="1:22">
      <c r="A161" s="1083">
        <v>4089000500</v>
      </c>
      <c r="B161" s="1083">
        <v>2</v>
      </c>
      <c r="C161" s="1083">
        <v>5</v>
      </c>
      <c r="D161" s="1083">
        <v>3</v>
      </c>
      <c r="E161" s="1083" t="s">
        <v>3367</v>
      </c>
      <c r="F161" s="1083">
        <v>287</v>
      </c>
      <c r="G161" s="1083" t="s">
        <v>3368</v>
      </c>
      <c r="H161" s="1083">
        <v>1</v>
      </c>
      <c r="I161" s="1103">
        <v>29401</v>
      </c>
      <c r="J161" s="1103">
        <v>1</v>
      </c>
      <c r="K161" s="1104">
        <v>21</v>
      </c>
      <c r="L161" s="1105">
        <v>1</v>
      </c>
      <c r="M161" s="1083">
        <v>2</v>
      </c>
      <c r="N161" s="1083" t="s">
        <v>3370</v>
      </c>
      <c r="O161" s="1103">
        <v>10</v>
      </c>
      <c r="P161" s="1106">
        <v>110578.24000000001</v>
      </c>
      <c r="Q161" s="1106">
        <v>-110578.24000000001</v>
      </c>
      <c r="R161" s="1106">
        <v>0</v>
      </c>
      <c r="S161" s="1106">
        <v>0</v>
      </c>
      <c r="T161" s="1106">
        <v>0</v>
      </c>
      <c r="U161" s="1106">
        <v>0</v>
      </c>
      <c r="V161" s="1106">
        <v>0</v>
      </c>
    </row>
    <row r="162" spans="1:22">
      <c r="A162" s="1083">
        <v>4089000600</v>
      </c>
      <c r="B162" s="1083">
        <v>2</v>
      </c>
      <c r="C162" s="1083">
        <v>5</v>
      </c>
      <c r="D162" s="1083">
        <v>3</v>
      </c>
      <c r="E162" s="1083" t="s">
        <v>3367</v>
      </c>
      <c r="F162" s="1083">
        <v>459</v>
      </c>
      <c r="G162" s="1083" t="s">
        <v>3368</v>
      </c>
      <c r="H162" s="1083">
        <v>1</v>
      </c>
      <c r="I162" s="1103">
        <v>29401</v>
      </c>
      <c r="J162" s="1103">
        <v>1</v>
      </c>
      <c r="K162" s="1104">
        <v>21</v>
      </c>
      <c r="L162" s="1105">
        <v>1</v>
      </c>
      <c r="M162" s="1083">
        <v>2</v>
      </c>
      <c r="N162" s="1083" t="s">
        <v>3370</v>
      </c>
      <c r="O162" s="1103">
        <v>10</v>
      </c>
      <c r="P162" s="1106">
        <v>0</v>
      </c>
      <c r="Q162" s="1106">
        <v>780.01</v>
      </c>
      <c r="R162" s="1106">
        <v>780.01</v>
      </c>
      <c r="S162" s="1106">
        <v>780.01</v>
      </c>
      <c r="T162" s="1106">
        <v>780.01</v>
      </c>
      <c r="U162" s="1106">
        <v>780.01</v>
      </c>
      <c r="V162" s="1106">
        <v>780.01</v>
      </c>
    </row>
    <row r="163" spans="1:22">
      <c r="A163" s="1083">
        <v>4089000600</v>
      </c>
      <c r="B163" s="1083">
        <v>2</v>
      </c>
      <c r="C163" s="1083">
        <v>5</v>
      </c>
      <c r="D163" s="1083">
        <v>3</v>
      </c>
      <c r="E163" s="1083" t="s">
        <v>3367</v>
      </c>
      <c r="F163" s="1083">
        <v>459</v>
      </c>
      <c r="G163" s="1083" t="s">
        <v>3368</v>
      </c>
      <c r="H163" s="1083">
        <v>1</v>
      </c>
      <c r="I163" s="1103">
        <v>29401</v>
      </c>
      <c r="J163" s="1103">
        <v>1</v>
      </c>
      <c r="K163" s="1104">
        <v>21</v>
      </c>
      <c r="L163" s="1105">
        <v>1</v>
      </c>
      <c r="M163" s="1083">
        <v>3</v>
      </c>
      <c r="N163" s="1083" t="s">
        <v>3371</v>
      </c>
      <c r="O163" s="1103">
        <v>10</v>
      </c>
      <c r="P163" s="1106">
        <v>0</v>
      </c>
      <c r="Q163" s="1106">
        <v>780.01</v>
      </c>
      <c r="R163" s="1106">
        <v>780.01</v>
      </c>
      <c r="S163" s="1106">
        <v>0</v>
      </c>
      <c r="T163" s="1106">
        <v>0</v>
      </c>
      <c r="U163" s="1106">
        <v>0</v>
      </c>
      <c r="V163" s="1106">
        <v>0</v>
      </c>
    </row>
    <row r="164" spans="1:22">
      <c r="A164" s="1083">
        <v>4089000500</v>
      </c>
      <c r="B164" s="1083">
        <v>2</v>
      </c>
      <c r="C164" s="1083">
        <v>5</v>
      </c>
      <c r="D164" s="1083">
        <v>3</v>
      </c>
      <c r="E164" s="1083" t="s">
        <v>3367</v>
      </c>
      <c r="F164" s="1083">
        <v>287</v>
      </c>
      <c r="G164" s="1083" t="s">
        <v>3368</v>
      </c>
      <c r="H164" s="1083">
        <v>1</v>
      </c>
      <c r="I164" s="1103">
        <v>29601</v>
      </c>
      <c r="J164" s="1103">
        <v>1</v>
      </c>
      <c r="K164" s="1104">
        <v>21</v>
      </c>
      <c r="L164" s="1105">
        <v>1</v>
      </c>
      <c r="M164" s="1083">
        <v>2</v>
      </c>
      <c r="N164" s="1083" t="s">
        <v>3370</v>
      </c>
      <c r="O164" s="1103">
        <v>10</v>
      </c>
      <c r="P164" s="1106">
        <v>115172.68</v>
      </c>
      <c r="Q164" s="1106">
        <v>-55235.1</v>
      </c>
      <c r="R164" s="1106">
        <v>59937.58</v>
      </c>
      <c r="S164" s="1106">
        <v>59937.58</v>
      </c>
      <c r="T164" s="1106">
        <v>59937.58</v>
      </c>
      <c r="U164" s="1106">
        <v>59937.58</v>
      </c>
      <c r="V164" s="1106">
        <v>59937.58</v>
      </c>
    </row>
    <row r="165" spans="1:22">
      <c r="A165" s="1083">
        <v>4089000100</v>
      </c>
      <c r="B165" s="1083">
        <v>2</v>
      </c>
      <c r="C165" s="1083">
        <v>5</v>
      </c>
      <c r="D165" s="1083">
        <v>3</v>
      </c>
      <c r="E165" s="1083" t="s">
        <v>3367</v>
      </c>
      <c r="F165" s="1083">
        <v>287</v>
      </c>
      <c r="G165" s="1083" t="s">
        <v>3368</v>
      </c>
      <c r="H165" s="1083">
        <v>1</v>
      </c>
      <c r="I165" s="1103">
        <v>29601</v>
      </c>
      <c r="J165" s="1103">
        <v>1</v>
      </c>
      <c r="K165" s="1104">
        <v>21</v>
      </c>
      <c r="L165" s="1105">
        <v>1</v>
      </c>
      <c r="M165" s="1083">
        <v>2</v>
      </c>
      <c r="N165" s="1083" t="s">
        <v>3370</v>
      </c>
      <c r="O165" s="1103">
        <v>10</v>
      </c>
      <c r="P165" s="1106">
        <v>0</v>
      </c>
      <c r="Q165" s="1106">
        <v>13199.96</v>
      </c>
      <c r="R165" s="1106">
        <v>13199.96</v>
      </c>
      <c r="S165" s="1106">
        <v>13199.96</v>
      </c>
      <c r="T165" s="1106">
        <v>13199.96</v>
      </c>
      <c r="U165" s="1106">
        <v>13199.96</v>
      </c>
      <c r="V165" s="1106">
        <v>13199.96</v>
      </c>
    </row>
    <row r="166" spans="1:22">
      <c r="A166" s="1083">
        <v>4089000500</v>
      </c>
      <c r="B166" s="1083">
        <v>2</v>
      </c>
      <c r="C166" s="1083">
        <v>5</v>
      </c>
      <c r="D166" s="1083">
        <v>3</v>
      </c>
      <c r="E166" s="1083" t="s">
        <v>3367</v>
      </c>
      <c r="F166" s="1083">
        <v>287</v>
      </c>
      <c r="G166" s="1083" t="s">
        <v>3368</v>
      </c>
      <c r="H166" s="1083">
        <v>1</v>
      </c>
      <c r="I166" s="1103">
        <v>29601</v>
      </c>
      <c r="J166" s="1103">
        <v>1</v>
      </c>
      <c r="K166" s="1104">
        <v>21</v>
      </c>
      <c r="L166" s="1105">
        <v>1</v>
      </c>
      <c r="M166" s="1083">
        <v>3</v>
      </c>
      <c r="N166" s="1083" t="s">
        <v>3371</v>
      </c>
      <c r="O166" s="1103">
        <v>10</v>
      </c>
      <c r="P166" s="1106">
        <v>11793.77</v>
      </c>
      <c r="Q166" s="1106">
        <v>1006.23</v>
      </c>
      <c r="R166" s="1106">
        <v>12800</v>
      </c>
      <c r="S166" s="1106">
        <v>0</v>
      </c>
      <c r="T166" s="1106">
        <v>0</v>
      </c>
      <c r="U166" s="1106">
        <v>0</v>
      </c>
      <c r="V166" s="1106">
        <v>0</v>
      </c>
    </row>
    <row r="167" spans="1:22">
      <c r="A167" s="1083">
        <v>4089000100</v>
      </c>
      <c r="B167" s="1083">
        <v>2</v>
      </c>
      <c r="C167" s="1083">
        <v>5</v>
      </c>
      <c r="D167" s="1083">
        <v>3</v>
      </c>
      <c r="E167" s="1083" t="s">
        <v>3367</v>
      </c>
      <c r="F167" s="1083">
        <v>287</v>
      </c>
      <c r="G167" s="1083" t="s">
        <v>3368</v>
      </c>
      <c r="H167" s="1083">
        <v>1</v>
      </c>
      <c r="I167" s="1103">
        <v>29601</v>
      </c>
      <c r="J167" s="1103">
        <v>1</v>
      </c>
      <c r="K167" s="1104">
        <v>21</v>
      </c>
      <c r="L167" s="1105">
        <v>1</v>
      </c>
      <c r="M167" s="1083">
        <v>3</v>
      </c>
      <c r="N167" s="1083" t="s">
        <v>3371</v>
      </c>
      <c r="O167" s="1103">
        <v>10</v>
      </c>
      <c r="P167" s="1106">
        <v>0</v>
      </c>
      <c r="Q167" s="1106">
        <v>13199.96</v>
      </c>
      <c r="R167" s="1106">
        <v>13199.96</v>
      </c>
      <c r="S167" s="1106">
        <v>0</v>
      </c>
      <c r="T167" s="1106">
        <v>0</v>
      </c>
      <c r="U167" s="1106">
        <v>0</v>
      </c>
      <c r="V167" s="1106">
        <v>0</v>
      </c>
    </row>
    <row r="168" spans="1:22">
      <c r="A168" s="1083">
        <v>4089000600</v>
      </c>
      <c r="B168" s="1083">
        <v>2</v>
      </c>
      <c r="C168" s="1083">
        <v>5</v>
      </c>
      <c r="D168" s="1083">
        <v>3</v>
      </c>
      <c r="E168" s="1083" t="s">
        <v>3367</v>
      </c>
      <c r="F168" s="1083">
        <v>459</v>
      </c>
      <c r="G168" s="1083" t="s">
        <v>3368</v>
      </c>
      <c r="H168" s="1083">
        <v>1</v>
      </c>
      <c r="I168" s="1103">
        <v>29901</v>
      </c>
      <c r="J168" s="1103">
        <v>1</v>
      </c>
      <c r="K168" s="1104">
        <v>21</v>
      </c>
      <c r="L168" s="1105">
        <v>1</v>
      </c>
      <c r="M168" s="1083">
        <v>2</v>
      </c>
      <c r="N168" s="1083" t="s">
        <v>3370</v>
      </c>
      <c r="O168" s="1103">
        <v>10</v>
      </c>
      <c r="P168" s="1106">
        <v>0</v>
      </c>
      <c r="Q168" s="1106">
        <v>7215.2</v>
      </c>
      <c r="R168" s="1106">
        <v>7215.2</v>
      </c>
      <c r="S168" s="1106">
        <v>7215.2</v>
      </c>
      <c r="T168" s="1106">
        <v>7215.2</v>
      </c>
      <c r="U168" s="1106">
        <v>7215.2</v>
      </c>
      <c r="V168" s="1106">
        <v>7215.2</v>
      </c>
    </row>
    <row r="169" spans="1:22">
      <c r="A169" s="1083">
        <v>4089000500</v>
      </c>
      <c r="B169" s="1083">
        <v>2</v>
      </c>
      <c r="C169" s="1083">
        <v>5</v>
      </c>
      <c r="D169" s="1083">
        <v>3</v>
      </c>
      <c r="E169" s="1083" t="s">
        <v>3367</v>
      </c>
      <c r="F169" s="1083">
        <v>287</v>
      </c>
      <c r="G169" s="1083" t="s">
        <v>3368</v>
      </c>
      <c r="H169" s="1083">
        <v>1</v>
      </c>
      <c r="I169" s="1103">
        <v>31101</v>
      </c>
      <c r="J169" s="1103">
        <v>1</v>
      </c>
      <c r="K169" s="1104">
        <v>21</v>
      </c>
      <c r="L169" s="1105">
        <v>1</v>
      </c>
      <c r="M169" s="1083">
        <v>3</v>
      </c>
      <c r="N169" s="1083" t="s">
        <v>3371</v>
      </c>
      <c r="O169" s="1103">
        <v>10</v>
      </c>
      <c r="P169" s="1106">
        <v>29366.5</v>
      </c>
      <c r="Q169" s="1106">
        <v>9593.5499999999993</v>
      </c>
      <c r="R169" s="1106">
        <v>38960.050000000003</v>
      </c>
      <c r="S169" s="1106">
        <v>0</v>
      </c>
      <c r="T169" s="1106">
        <v>0</v>
      </c>
      <c r="U169" s="1106">
        <v>0</v>
      </c>
      <c r="V169" s="1106">
        <v>0</v>
      </c>
    </row>
    <row r="170" spans="1:22">
      <c r="A170" s="1083">
        <v>4089000500</v>
      </c>
      <c r="B170" s="1083">
        <v>2</v>
      </c>
      <c r="C170" s="1083">
        <v>5</v>
      </c>
      <c r="D170" s="1083">
        <v>3</v>
      </c>
      <c r="E170" s="1083" t="s">
        <v>3367</v>
      </c>
      <c r="F170" s="1083">
        <v>287</v>
      </c>
      <c r="G170" s="1083" t="s">
        <v>3368</v>
      </c>
      <c r="H170" s="1083">
        <v>1</v>
      </c>
      <c r="I170" s="1103">
        <v>31701</v>
      </c>
      <c r="J170" s="1103">
        <v>1</v>
      </c>
      <c r="K170" s="1104">
        <v>21</v>
      </c>
      <c r="L170" s="1105">
        <v>1</v>
      </c>
      <c r="M170" s="1083">
        <v>1</v>
      </c>
      <c r="N170" s="1083" t="s">
        <v>3369</v>
      </c>
      <c r="O170" s="1103">
        <v>10</v>
      </c>
      <c r="P170" s="1106">
        <v>376456.47</v>
      </c>
      <c r="Q170" s="1106">
        <v>-229573.02</v>
      </c>
      <c r="R170" s="1106">
        <v>146883.45000000001</v>
      </c>
      <c r="S170" s="1106">
        <v>146883.45000000001</v>
      </c>
      <c r="T170" s="1106">
        <v>146883.45000000001</v>
      </c>
      <c r="U170" s="1106">
        <v>146883.45000000001</v>
      </c>
      <c r="V170" s="1106">
        <v>146883.45000000001</v>
      </c>
    </row>
    <row r="171" spans="1:22">
      <c r="A171" s="1083">
        <v>4089000500</v>
      </c>
      <c r="B171" s="1083">
        <v>2</v>
      </c>
      <c r="C171" s="1083">
        <v>5</v>
      </c>
      <c r="D171" s="1083">
        <v>3</v>
      </c>
      <c r="E171" s="1083" t="s">
        <v>3367</v>
      </c>
      <c r="F171" s="1083">
        <v>287</v>
      </c>
      <c r="G171" s="1083" t="s">
        <v>3368</v>
      </c>
      <c r="H171" s="1083">
        <v>1</v>
      </c>
      <c r="I171" s="1103">
        <v>31701</v>
      </c>
      <c r="J171" s="1103">
        <v>1</v>
      </c>
      <c r="K171" s="1104">
        <v>21</v>
      </c>
      <c r="L171" s="1105">
        <v>1</v>
      </c>
      <c r="M171" s="1083">
        <v>2</v>
      </c>
      <c r="N171" s="1083" t="s">
        <v>3370</v>
      </c>
      <c r="O171" s="1103">
        <v>10</v>
      </c>
      <c r="P171" s="1106">
        <v>90633.51</v>
      </c>
      <c r="Q171" s="1106">
        <v>236277.47</v>
      </c>
      <c r="R171" s="1106">
        <v>326910.98</v>
      </c>
      <c r="S171" s="1106">
        <v>326910.98</v>
      </c>
      <c r="T171" s="1106">
        <v>326910.98</v>
      </c>
      <c r="U171" s="1106">
        <v>326910.98</v>
      </c>
      <c r="V171" s="1106">
        <v>326910.98</v>
      </c>
    </row>
    <row r="172" spans="1:22">
      <c r="A172" s="1083">
        <v>4089000500</v>
      </c>
      <c r="B172" s="1083">
        <v>2</v>
      </c>
      <c r="C172" s="1083">
        <v>5</v>
      </c>
      <c r="D172" s="1083">
        <v>3</v>
      </c>
      <c r="E172" s="1083" t="s">
        <v>3367</v>
      </c>
      <c r="F172" s="1083">
        <v>287</v>
      </c>
      <c r="G172" s="1083" t="s">
        <v>3368</v>
      </c>
      <c r="H172" s="1083">
        <v>1</v>
      </c>
      <c r="I172" s="1103">
        <v>31701</v>
      </c>
      <c r="J172" s="1103">
        <v>1</v>
      </c>
      <c r="K172" s="1104">
        <v>21</v>
      </c>
      <c r="L172" s="1105">
        <v>1</v>
      </c>
      <c r="M172" s="1083">
        <v>3</v>
      </c>
      <c r="N172" s="1083" t="s">
        <v>3371</v>
      </c>
      <c r="O172" s="1103">
        <v>10</v>
      </c>
      <c r="P172" s="1106">
        <v>230258.83</v>
      </c>
      <c r="Q172" s="1106">
        <v>-5756.89</v>
      </c>
      <c r="R172" s="1106">
        <v>224501.94</v>
      </c>
      <c r="S172" s="1106">
        <v>0</v>
      </c>
      <c r="T172" s="1106">
        <v>0</v>
      </c>
      <c r="U172" s="1106">
        <v>0</v>
      </c>
      <c r="V172" s="1106">
        <v>0</v>
      </c>
    </row>
    <row r="173" spans="1:22">
      <c r="A173" s="1083">
        <v>4089000500</v>
      </c>
      <c r="B173" s="1083">
        <v>2</v>
      </c>
      <c r="C173" s="1083">
        <v>5</v>
      </c>
      <c r="D173" s="1083">
        <v>3</v>
      </c>
      <c r="E173" s="1083" t="s">
        <v>3367</v>
      </c>
      <c r="F173" s="1083">
        <v>287</v>
      </c>
      <c r="G173" s="1083" t="s">
        <v>3368</v>
      </c>
      <c r="H173" s="1083">
        <v>1</v>
      </c>
      <c r="I173" s="1103">
        <v>32302</v>
      </c>
      <c r="J173" s="1103">
        <v>1</v>
      </c>
      <c r="K173" s="1104">
        <v>21</v>
      </c>
      <c r="L173" s="1105">
        <v>1</v>
      </c>
      <c r="M173" s="1083">
        <v>1</v>
      </c>
      <c r="N173" s="1083" t="s">
        <v>3369</v>
      </c>
      <c r="O173" s="1103">
        <v>10</v>
      </c>
      <c r="P173" s="1106">
        <v>33154.65</v>
      </c>
      <c r="Q173" s="1106">
        <v>-28516.39</v>
      </c>
      <c r="R173" s="1106">
        <v>4638.26</v>
      </c>
      <c r="S173" s="1106">
        <v>4638.26</v>
      </c>
      <c r="T173" s="1106">
        <v>4638.26</v>
      </c>
      <c r="U173" s="1106">
        <v>4638.26</v>
      </c>
      <c r="V173" s="1106">
        <v>4638.26</v>
      </c>
    </row>
    <row r="174" spans="1:22">
      <c r="A174" s="1083">
        <v>4089000200</v>
      </c>
      <c r="B174" s="1083">
        <v>2</v>
      </c>
      <c r="C174" s="1083">
        <v>5</v>
      </c>
      <c r="D174" s="1083">
        <v>3</v>
      </c>
      <c r="E174" s="1083" t="s">
        <v>3367</v>
      </c>
      <c r="F174" s="1083">
        <v>287</v>
      </c>
      <c r="G174" s="1083" t="s">
        <v>3368</v>
      </c>
      <c r="H174" s="1083">
        <v>1</v>
      </c>
      <c r="I174" s="1103">
        <v>32302</v>
      </c>
      <c r="J174" s="1103">
        <v>1</v>
      </c>
      <c r="K174" s="1104">
        <v>21</v>
      </c>
      <c r="L174" s="1105">
        <v>1</v>
      </c>
      <c r="M174" s="1083">
        <v>1</v>
      </c>
      <c r="N174" s="1083" t="s">
        <v>3369</v>
      </c>
      <c r="O174" s="1103">
        <v>10</v>
      </c>
      <c r="P174" s="1106">
        <v>73727.73</v>
      </c>
      <c r="Q174" s="1106">
        <v>-73727.73</v>
      </c>
      <c r="R174" s="1106">
        <v>0</v>
      </c>
      <c r="S174" s="1106">
        <v>0</v>
      </c>
      <c r="T174" s="1106">
        <v>0</v>
      </c>
      <c r="U174" s="1106">
        <v>0</v>
      </c>
      <c r="V174" s="1106">
        <v>0</v>
      </c>
    </row>
    <row r="175" spans="1:22">
      <c r="A175" s="1083">
        <v>4089000500</v>
      </c>
      <c r="B175" s="1083">
        <v>2</v>
      </c>
      <c r="C175" s="1083">
        <v>5</v>
      </c>
      <c r="D175" s="1083">
        <v>3</v>
      </c>
      <c r="E175" s="1083" t="s">
        <v>3367</v>
      </c>
      <c r="F175" s="1083">
        <v>287</v>
      </c>
      <c r="G175" s="1083" t="s">
        <v>3368</v>
      </c>
      <c r="H175" s="1083">
        <v>1</v>
      </c>
      <c r="I175" s="1103">
        <v>32302</v>
      </c>
      <c r="J175" s="1103">
        <v>1</v>
      </c>
      <c r="K175" s="1104">
        <v>21</v>
      </c>
      <c r="L175" s="1105">
        <v>1</v>
      </c>
      <c r="M175" s="1083">
        <v>2</v>
      </c>
      <c r="N175" s="1083" t="s">
        <v>3370</v>
      </c>
      <c r="O175" s="1103">
        <v>10</v>
      </c>
      <c r="P175" s="1106">
        <v>0</v>
      </c>
      <c r="Q175" s="1106">
        <v>2320</v>
      </c>
      <c r="R175" s="1106">
        <v>2320</v>
      </c>
      <c r="S175" s="1106">
        <v>2320</v>
      </c>
      <c r="T175" s="1106">
        <v>2320</v>
      </c>
      <c r="U175" s="1106">
        <v>2320</v>
      </c>
      <c r="V175" s="1106">
        <v>2320</v>
      </c>
    </row>
    <row r="176" spans="1:22">
      <c r="A176" s="1083">
        <v>4089000500</v>
      </c>
      <c r="B176" s="1083">
        <v>2</v>
      </c>
      <c r="C176" s="1083">
        <v>5</v>
      </c>
      <c r="D176" s="1083">
        <v>3</v>
      </c>
      <c r="E176" s="1083" t="s">
        <v>3367</v>
      </c>
      <c r="F176" s="1083">
        <v>287</v>
      </c>
      <c r="G176" s="1083" t="s">
        <v>3368</v>
      </c>
      <c r="H176" s="1083">
        <v>1</v>
      </c>
      <c r="I176" s="1103">
        <v>32302</v>
      </c>
      <c r="J176" s="1103">
        <v>1</v>
      </c>
      <c r="K176" s="1104">
        <v>21</v>
      </c>
      <c r="L176" s="1105">
        <v>1</v>
      </c>
      <c r="M176" s="1083">
        <v>3</v>
      </c>
      <c r="N176" s="1083" t="s">
        <v>3371</v>
      </c>
      <c r="O176" s="1103">
        <v>10</v>
      </c>
      <c r="P176" s="1106">
        <v>30095.1</v>
      </c>
      <c r="Q176" s="1106">
        <v>4696.63</v>
      </c>
      <c r="R176" s="1106">
        <v>34791.730000000003</v>
      </c>
      <c r="S176" s="1106">
        <v>32471.73</v>
      </c>
      <c r="T176" s="1106">
        <v>32471.73</v>
      </c>
      <c r="U176" s="1106">
        <v>32471.73</v>
      </c>
      <c r="V176" s="1106">
        <v>32471.73</v>
      </c>
    </row>
    <row r="177" spans="1:22">
      <c r="A177" s="1083">
        <v>4089000500</v>
      </c>
      <c r="B177" s="1083">
        <v>2</v>
      </c>
      <c r="C177" s="1083">
        <v>5</v>
      </c>
      <c r="D177" s="1083">
        <v>3</v>
      </c>
      <c r="E177" s="1083" t="s">
        <v>3367</v>
      </c>
      <c r="F177" s="1083">
        <v>287</v>
      </c>
      <c r="G177" s="1083" t="s">
        <v>3368</v>
      </c>
      <c r="H177" s="1083">
        <v>1</v>
      </c>
      <c r="I177" s="1103">
        <v>32501</v>
      </c>
      <c r="J177" s="1103">
        <v>1</v>
      </c>
      <c r="K177" s="1104">
        <v>21</v>
      </c>
      <c r="L177" s="1105">
        <v>1</v>
      </c>
      <c r="M177" s="1083">
        <v>1</v>
      </c>
      <c r="N177" s="1083" t="s">
        <v>3369</v>
      </c>
      <c r="O177" s="1103">
        <v>10</v>
      </c>
      <c r="P177" s="1106">
        <v>6973.78</v>
      </c>
      <c r="Q177" s="1106">
        <v>-6973.78</v>
      </c>
      <c r="R177" s="1106">
        <v>0</v>
      </c>
      <c r="S177" s="1106">
        <v>0</v>
      </c>
      <c r="T177" s="1106">
        <v>0</v>
      </c>
      <c r="U177" s="1106">
        <v>0</v>
      </c>
      <c r="V177" s="1106">
        <v>0</v>
      </c>
    </row>
    <row r="178" spans="1:22">
      <c r="A178" s="1083">
        <v>4089000500</v>
      </c>
      <c r="B178" s="1083">
        <v>2</v>
      </c>
      <c r="C178" s="1083">
        <v>5</v>
      </c>
      <c r="D178" s="1083">
        <v>3</v>
      </c>
      <c r="E178" s="1083" t="s">
        <v>3367</v>
      </c>
      <c r="F178" s="1083">
        <v>287</v>
      </c>
      <c r="G178" s="1083" t="s">
        <v>3368</v>
      </c>
      <c r="H178" s="1083">
        <v>1</v>
      </c>
      <c r="I178" s="1103">
        <v>32501</v>
      </c>
      <c r="J178" s="1103">
        <v>1</v>
      </c>
      <c r="K178" s="1104">
        <v>21</v>
      </c>
      <c r="L178" s="1105">
        <v>1</v>
      </c>
      <c r="M178" s="1083">
        <v>2</v>
      </c>
      <c r="N178" s="1083" t="s">
        <v>3370</v>
      </c>
      <c r="O178" s="1103">
        <v>10</v>
      </c>
      <c r="P178" s="1106">
        <v>8287.3799999999992</v>
      </c>
      <c r="Q178" s="1106">
        <v>0</v>
      </c>
      <c r="R178" s="1106">
        <v>8287.3799999999992</v>
      </c>
      <c r="S178" s="1106">
        <v>8287.3799999999992</v>
      </c>
      <c r="T178" s="1106">
        <v>8287.3799999999992</v>
      </c>
      <c r="U178" s="1106">
        <v>8287.3799999999992</v>
      </c>
      <c r="V178" s="1106">
        <v>8287.3799999999992</v>
      </c>
    </row>
    <row r="179" spans="1:22">
      <c r="A179" s="1083">
        <v>4089000500</v>
      </c>
      <c r="B179" s="1083">
        <v>2</v>
      </c>
      <c r="C179" s="1083">
        <v>5</v>
      </c>
      <c r="D179" s="1083">
        <v>3</v>
      </c>
      <c r="E179" s="1083" t="s">
        <v>3367</v>
      </c>
      <c r="F179" s="1083">
        <v>287</v>
      </c>
      <c r="G179" s="1083" t="s">
        <v>3368</v>
      </c>
      <c r="H179" s="1083">
        <v>1</v>
      </c>
      <c r="I179" s="1103">
        <v>32501</v>
      </c>
      <c r="J179" s="1103">
        <v>1</v>
      </c>
      <c r="K179" s="1104">
        <v>21</v>
      </c>
      <c r="L179" s="1105">
        <v>1</v>
      </c>
      <c r="M179" s="1083">
        <v>3</v>
      </c>
      <c r="N179" s="1083" t="s">
        <v>3371</v>
      </c>
      <c r="O179" s="1103">
        <v>10</v>
      </c>
      <c r="P179" s="1106">
        <v>45769.760000000002</v>
      </c>
      <c r="Q179" s="1106">
        <v>-14917</v>
      </c>
      <c r="R179" s="1106">
        <v>30852.76</v>
      </c>
      <c r="S179" s="1106">
        <v>30531.62</v>
      </c>
      <c r="T179" s="1106">
        <v>30531.62</v>
      </c>
      <c r="U179" s="1106">
        <v>30531.62</v>
      </c>
      <c r="V179" s="1106">
        <v>30531.62</v>
      </c>
    </row>
    <row r="180" spans="1:22">
      <c r="A180" s="1083">
        <v>4089000500</v>
      </c>
      <c r="B180" s="1083">
        <v>2</v>
      </c>
      <c r="C180" s="1083">
        <v>5</v>
      </c>
      <c r="D180" s="1083">
        <v>3</v>
      </c>
      <c r="E180" s="1083" t="s">
        <v>3367</v>
      </c>
      <c r="F180" s="1083">
        <v>287</v>
      </c>
      <c r="G180" s="1083" t="s">
        <v>3368</v>
      </c>
      <c r="H180" s="1083">
        <v>1</v>
      </c>
      <c r="I180" s="1103">
        <v>32601</v>
      </c>
      <c r="J180" s="1103">
        <v>1</v>
      </c>
      <c r="K180" s="1104">
        <v>21</v>
      </c>
      <c r="L180" s="1105">
        <v>1</v>
      </c>
      <c r="M180" s="1083">
        <v>1</v>
      </c>
      <c r="N180" s="1083" t="s">
        <v>3369</v>
      </c>
      <c r="O180" s="1103">
        <v>10</v>
      </c>
      <c r="P180" s="1106">
        <v>0</v>
      </c>
      <c r="Q180" s="1106">
        <v>34800</v>
      </c>
      <c r="R180" s="1106">
        <v>34800</v>
      </c>
      <c r="S180" s="1106">
        <v>34800</v>
      </c>
      <c r="T180" s="1106">
        <v>34800</v>
      </c>
      <c r="U180" s="1106">
        <v>34800</v>
      </c>
      <c r="V180" s="1106">
        <v>34800</v>
      </c>
    </row>
    <row r="181" spans="1:22">
      <c r="A181" s="1083">
        <v>4089000600</v>
      </c>
      <c r="B181" s="1083">
        <v>2</v>
      </c>
      <c r="C181" s="1083">
        <v>5</v>
      </c>
      <c r="D181" s="1083">
        <v>3</v>
      </c>
      <c r="E181" s="1083" t="s">
        <v>3367</v>
      </c>
      <c r="F181" s="1083">
        <v>459</v>
      </c>
      <c r="G181" s="1083" t="s">
        <v>3368</v>
      </c>
      <c r="H181" s="1083">
        <v>1</v>
      </c>
      <c r="I181" s="1103">
        <v>32601</v>
      </c>
      <c r="J181" s="1103">
        <v>1</v>
      </c>
      <c r="K181" s="1104">
        <v>21</v>
      </c>
      <c r="L181" s="1105">
        <v>1</v>
      </c>
      <c r="M181" s="1083">
        <v>1</v>
      </c>
      <c r="N181" s="1083" t="s">
        <v>3369</v>
      </c>
      <c r="O181" s="1103">
        <v>10</v>
      </c>
      <c r="P181" s="1106">
        <v>0</v>
      </c>
      <c r="Q181" s="1106">
        <v>52200</v>
      </c>
      <c r="R181" s="1106">
        <v>52200</v>
      </c>
      <c r="S181" s="1106">
        <v>52200</v>
      </c>
      <c r="T181" s="1106">
        <v>52200</v>
      </c>
      <c r="U181" s="1106">
        <v>52200</v>
      </c>
      <c r="V181" s="1106">
        <v>52200</v>
      </c>
    </row>
    <row r="182" spans="1:22">
      <c r="A182" s="1083">
        <v>4089000600</v>
      </c>
      <c r="B182" s="1083">
        <v>2</v>
      </c>
      <c r="C182" s="1083">
        <v>5</v>
      </c>
      <c r="D182" s="1083">
        <v>3</v>
      </c>
      <c r="E182" s="1083" t="s">
        <v>3367</v>
      </c>
      <c r="F182" s="1083">
        <v>459</v>
      </c>
      <c r="G182" s="1083" t="s">
        <v>3368</v>
      </c>
      <c r="H182" s="1083">
        <v>1</v>
      </c>
      <c r="I182" s="1103">
        <v>32601</v>
      </c>
      <c r="J182" s="1103">
        <v>1</v>
      </c>
      <c r="K182" s="1104">
        <v>21</v>
      </c>
      <c r="L182" s="1105">
        <v>1</v>
      </c>
      <c r="M182" s="1083">
        <v>3</v>
      </c>
      <c r="N182" s="1083" t="s">
        <v>3371</v>
      </c>
      <c r="O182" s="1103">
        <v>10</v>
      </c>
      <c r="P182" s="1106">
        <v>0</v>
      </c>
      <c r="Q182" s="1106">
        <v>3184.42</v>
      </c>
      <c r="R182" s="1106">
        <v>3184.42</v>
      </c>
      <c r="S182" s="1106">
        <v>0</v>
      </c>
      <c r="T182" s="1106">
        <v>0</v>
      </c>
      <c r="U182" s="1106">
        <v>0</v>
      </c>
      <c r="V182" s="1106">
        <v>0</v>
      </c>
    </row>
    <row r="183" spans="1:22">
      <c r="A183" s="1083">
        <v>4089000400</v>
      </c>
      <c r="B183" s="1083">
        <v>2</v>
      </c>
      <c r="C183" s="1083">
        <v>5</v>
      </c>
      <c r="D183" s="1083">
        <v>3</v>
      </c>
      <c r="E183" s="1083" t="s">
        <v>3367</v>
      </c>
      <c r="F183" s="1083">
        <v>287</v>
      </c>
      <c r="G183" s="1083" t="s">
        <v>3368</v>
      </c>
      <c r="H183" s="1083">
        <v>1</v>
      </c>
      <c r="I183" s="1103">
        <v>32701</v>
      </c>
      <c r="J183" s="1103">
        <v>1</v>
      </c>
      <c r="K183" s="1104">
        <v>21</v>
      </c>
      <c r="L183" s="1105">
        <v>1</v>
      </c>
      <c r="M183" s="1083">
        <v>1</v>
      </c>
      <c r="N183" s="1083" t="s">
        <v>3369</v>
      </c>
      <c r="O183" s="1103">
        <v>10</v>
      </c>
      <c r="P183" s="1106">
        <v>11461.84</v>
      </c>
      <c r="Q183" s="1106">
        <v>-11461.84</v>
      </c>
      <c r="R183" s="1106">
        <v>0</v>
      </c>
      <c r="S183" s="1106">
        <v>0</v>
      </c>
      <c r="T183" s="1106">
        <v>0</v>
      </c>
      <c r="U183" s="1106">
        <v>0</v>
      </c>
      <c r="V183" s="1106">
        <v>0</v>
      </c>
    </row>
    <row r="184" spans="1:22">
      <c r="A184" s="1083">
        <v>4089000600</v>
      </c>
      <c r="B184" s="1083">
        <v>2</v>
      </c>
      <c r="C184" s="1083">
        <v>5</v>
      </c>
      <c r="D184" s="1083">
        <v>3</v>
      </c>
      <c r="E184" s="1083" t="s">
        <v>3367</v>
      </c>
      <c r="F184" s="1083">
        <v>459</v>
      </c>
      <c r="G184" s="1083" t="s">
        <v>3368</v>
      </c>
      <c r="H184" s="1083">
        <v>1</v>
      </c>
      <c r="I184" s="1103">
        <v>32701</v>
      </c>
      <c r="J184" s="1103">
        <v>1</v>
      </c>
      <c r="K184" s="1104">
        <v>21</v>
      </c>
      <c r="L184" s="1105">
        <v>1</v>
      </c>
      <c r="M184" s="1083">
        <v>2</v>
      </c>
      <c r="N184" s="1083" t="s">
        <v>3370</v>
      </c>
      <c r="O184" s="1103">
        <v>10</v>
      </c>
      <c r="P184" s="1106">
        <v>187076.14</v>
      </c>
      <c r="Q184" s="1106">
        <v>-187076.14</v>
      </c>
      <c r="R184" s="1106">
        <v>0</v>
      </c>
      <c r="S184" s="1106">
        <v>0</v>
      </c>
      <c r="T184" s="1106">
        <v>0</v>
      </c>
      <c r="U184" s="1106">
        <v>0</v>
      </c>
      <c r="V184" s="1106">
        <v>0</v>
      </c>
    </row>
    <row r="185" spans="1:22">
      <c r="A185" s="1083">
        <v>4089000600</v>
      </c>
      <c r="B185" s="1083">
        <v>2</v>
      </c>
      <c r="C185" s="1083">
        <v>5</v>
      </c>
      <c r="D185" s="1083">
        <v>3</v>
      </c>
      <c r="E185" s="1083" t="s">
        <v>3367</v>
      </c>
      <c r="F185" s="1083">
        <v>459</v>
      </c>
      <c r="G185" s="1083" t="s">
        <v>3368</v>
      </c>
      <c r="H185" s="1083">
        <v>1</v>
      </c>
      <c r="I185" s="1103">
        <v>32701</v>
      </c>
      <c r="J185" s="1103">
        <v>1</v>
      </c>
      <c r="K185" s="1104">
        <v>21</v>
      </c>
      <c r="L185" s="1105">
        <v>1</v>
      </c>
      <c r="M185" s="1083">
        <v>3</v>
      </c>
      <c r="N185" s="1083" t="s">
        <v>3371</v>
      </c>
      <c r="O185" s="1103">
        <v>10</v>
      </c>
      <c r="P185" s="1106">
        <v>2601.5500000000002</v>
      </c>
      <c r="Q185" s="1106">
        <v>14918.45</v>
      </c>
      <c r="R185" s="1106">
        <v>17520</v>
      </c>
      <c r="S185" s="1106">
        <v>17520</v>
      </c>
      <c r="T185" s="1106">
        <v>17520</v>
      </c>
      <c r="U185" s="1106">
        <v>17520</v>
      </c>
      <c r="V185" s="1106">
        <v>17520</v>
      </c>
    </row>
    <row r="186" spans="1:22">
      <c r="A186" s="1083">
        <v>4089000500</v>
      </c>
      <c r="B186" s="1083">
        <v>2</v>
      </c>
      <c r="C186" s="1083">
        <v>5</v>
      </c>
      <c r="D186" s="1083">
        <v>3</v>
      </c>
      <c r="E186" s="1083" t="s">
        <v>3367</v>
      </c>
      <c r="F186" s="1083">
        <v>287</v>
      </c>
      <c r="G186" s="1083" t="s">
        <v>3368</v>
      </c>
      <c r="H186" s="1083">
        <v>1</v>
      </c>
      <c r="I186" s="1103">
        <v>33101</v>
      </c>
      <c r="J186" s="1103">
        <v>1</v>
      </c>
      <c r="K186" s="1104">
        <v>21</v>
      </c>
      <c r="L186" s="1105">
        <v>1</v>
      </c>
      <c r="M186" s="1083">
        <v>1</v>
      </c>
      <c r="N186" s="1083" t="s">
        <v>3369</v>
      </c>
      <c r="O186" s="1103">
        <v>10</v>
      </c>
      <c r="P186" s="1106">
        <v>104174.06</v>
      </c>
      <c r="Q186" s="1106">
        <v>24005.94</v>
      </c>
      <c r="R186" s="1106">
        <v>128180</v>
      </c>
      <c r="S186" s="1106">
        <v>128180</v>
      </c>
      <c r="T186" s="1106">
        <v>128180</v>
      </c>
      <c r="U186" s="1106">
        <v>128180</v>
      </c>
      <c r="V186" s="1106">
        <v>128180</v>
      </c>
    </row>
    <row r="187" spans="1:22">
      <c r="A187" s="1083">
        <v>4089000200</v>
      </c>
      <c r="B187" s="1083">
        <v>2</v>
      </c>
      <c r="C187" s="1083">
        <v>5</v>
      </c>
      <c r="D187" s="1083">
        <v>3</v>
      </c>
      <c r="E187" s="1083" t="s">
        <v>3367</v>
      </c>
      <c r="F187" s="1083">
        <v>287</v>
      </c>
      <c r="G187" s="1083" t="s">
        <v>3368</v>
      </c>
      <c r="H187" s="1083">
        <v>1</v>
      </c>
      <c r="I187" s="1103">
        <v>33101</v>
      </c>
      <c r="J187" s="1103">
        <v>1</v>
      </c>
      <c r="K187" s="1104">
        <v>21</v>
      </c>
      <c r="L187" s="1105">
        <v>1</v>
      </c>
      <c r="M187" s="1083">
        <v>1</v>
      </c>
      <c r="N187" s="1083" t="s">
        <v>3369</v>
      </c>
      <c r="O187" s="1103">
        <v>10</v>
      </c>
      <c r="P187" s="1106">
        <v>0</v>
      </c>
      <c r="Q187" s="1106">
        <v>81200</v>
      </c>
      <c r="R187" s="1106">
        <v>81200</v>
      </c>
      <c r="S187" s="1106">
        <v>81200</v>
      </c>
      <c r="T187" s="1106">
        <v>81200</v>
      </c>
      <c r="U187" s="1106">
        <v>81200</v>
      </c>
      <c r="V187" s="1106">
        <v>81200</v>
      </c>
    </row>
    <row r="188" spans="1:22">
      <c r="A188" s="1083">
        <v>4089000600</v>
      </c>
      <c r="B188" s="1083">
        <v>2</v>
      </c>
      <c r="C188" s="1083">
        <v>5</v>
      </c>
      <c r="D188" s="1083">
        <v>3</v>
      </c>
      <c r="E188" s="1083" t="s">
        <v>3367</v>
      </c>
      <c r="F188" s="1083">
        <v>459</v>
      </c>
      <c r="G188" s="1083" t="s">
        <v>3368</v>
      </c>
      <c r="H188" s="1083">
        <v>1</v>
      </c>
      <c r="I188" s="1103">
        <v>33101</v>
      </c>
      <c r="J188" s="1103">
        <v>1</v>
      </c>
      <c r="K188" s="1104">
        <v>21</v>
      </c>
      <c r="L188" s="1105">
        <v>1</v>
      </c>
      <c r="M188" s="1083">
        <v>1</v>
      </c>
      <c r="N188" s="1083" t="s">
        <v>3369</v>
      </c>
      <c r="O188" s="1103">
        <v>10</v>
      </c>
      <c r="P188" s="1106">
        <v>0</v>
      </c>
      <c r="Q188" s="1106">
        <v>103853.75</v>
      </c>
      <c r="R188" s="1106">
        <v>103853.75</v>
      </c>
      <c r="S188" s="1106">
        <v>103853.75</v>
      </c>
      <c r="T188" s="1106">
        <v>103853.75</v>
      </c>
      <c r="U188" s="1106">
        <v>103853.75</v>
      </c>
      <c r="V188" s="1106">
        <v>103853.75</v>
      </c>
    </row>
    <row r="189" spans="1:22">
      <c r="A189" s="1083">
        <v>4089000500</v>
      </c>
      <c r="B189" s="1083">
        <v>2</v>
      </c>
      <c r="C189" s="1083">
        <v>5</v>
      </c>
      <c r="D189" s="1083">
        <v>3</v>
      </c>
      <c r="E189" s="1083" t="s">
        <v>3367</v>
      </c>
      <c r="F189" s="1083">
        <v>287</v>
      </c>
      <c r="G189" s="1083" t="s">
        <v>3368</v>
      </c>
      <c r="H189" s="1083">
        <v>1</v>
      </c>
      <c r="I189" s="1103">
        <v>33101</v>
      </c>
      <c r="J189" s="1103">
        <v>1</v>
      </c>
      <c r="K189" s="1104">
        <v>21</v>
      </c>
      <c r="L189" s="1105">
        <v>1</v>
      </c>
      <c r="M189" s="1083">
        <v>2</v>
      </c>
      <c r="N189" s="1083" t="s">
        <v>3370</v>
      </c>
      <c r="O189" s="1103">
        <v>10</v>
      </c>
      <c r="P189" s="1106">
        <v>129865.13</v>
      </c>
      <c r="Q189" s="1106">
        <v>-35325.129999999997</v>
      </c>
      <c r="R189" s="1106">
        <v>94540</v>
      </c>
      <c r="S189" s="1106">
        <v>94540</v>
      </c>
      <c r="T189" s="1106">
        <v>94540</v>
      </c>
      <c r="U189" s="1106">
        <v>94540</v>
      </c>
      <c r="V189" s="1106">
        <v>94540</v>
      </c>
    </row>
    <row r="190" spans="1:22">
      <c r="A190" s="1083">
        <v>4089000600</v>
      </c>
      <c r="B190" s="1083">
        <v>2</v>
      </c>
      <c r="C190" s="1083">
        <v>5</v>
      </c>
      <c r="D190" s="1083">
        <v>3</v>
      </c>
      <c r="E190" s="1083" t="s">
        <v>3367</v>
      </c>
      <c r="F190" s="1083">
        <v>459</v>
      </c>
      <c r="G190" s="1083" t="s">
        <v>3368</v>
      </c>
      <c r="H190" s="1083">
        <v>1</v>
      </c>
      <c r="I190" s="1103">
        <v>33101</v>
      </c>
      <c r="J190" s="1103">
        <v>1</v>
      </c>
      <c r="K190" s="1104">
        <v>21</v>
      </c>
      <c r="L190" s="1105">
        <v>1</v>
      </c>
      <c r="M190" s="1083">
        <v>2</v>
      </c>
      <c r="N190" s="1083" t="s">
        <v>3370</v>
      </c>
      <c r="O190" s="1103">
        <v>10</v>
      </c>
      <c r="P190" s="1106">
        <v>0</v>
      </c>
      <c r="Q190" s="1106">
        <v>91026.25</v>
      </c>
      <c r="R190" s="1106">
        <v>91026.25</v>
      </c>
      <c r="S190" s="1106">
        <v>91026.25</v>
      </c>
      <c r="T190" s="1106">
        <v>91026.25</v>
      </c>
      <c r="U190" s="1106">
        <v>91026.25</v>
      </c>
      <c r="V190" s="1106">
        <v>91026.25</v>
      </c>
    </row>
    <row r="191" spans="1:22">
      <c r="A191" s="1083">
        <v>4089000500</v>
      </c>
      <c r="B191" s="1083">
        <v>2</v>
      </c>
      <c r="C191" s="1083">
        <v>5</v>
      </c>
      <c r="D191" s="1083">
        <v>3</v>
      </c>
      <c r="E191" s="1083" t="s">
        <v>3367</v>
      </c>
      <c r="F191" s="1083">
        <v>287</v>
      </c>
      <c r="G191" s="1083" t="s">
        <v>3368</v>
      </c>
      <c r="H191" s="1083">
        <v>1</v>
      </c>
      <c r="I191" s="1103">
        <v>33101</v>
      </c>
      <c r="J191" s="1103">
        <v>1</v>
      </c>
      <c r="K191" s="1104">
        <v>21</v>
      </c>
      <c r="L191" s="1105">
        <v>1</v>
      </c>
      <c r="M191" s="1083">
        <v>3</v>
      </c>
      <c r="N191" s="1083" t="s">
        <v>3371</v>
      </c>
      <c r="O191" s="1103">
        <v>10</v>
      </c>
      <c r="P191" s="1106">
        <v>118555.77</v>
      </c>
      <c r="Q191" s="1106">
        <v>-1909.98</v>
      </c>
      <c r="R191" s="1106">
        <v>116645.79</v>
      </c>
      <c r="S191" s="1106">
        <v>103564.79</v>
      </c>
      <c r="T191" s="1106">
        <v>103564.79</v>
      </c>
      <c r="U191" s="1106">
        <v>103564.79</v>
      </c>
      <c r="V191" s="1106">
        <v>103564.79</v>
      </c>
    </row>
    <row r="192" spans="1:22">
      <c r="A192" s="1083">
        <v>4089000200</v>
      </c>
      <c r="B192" s="1083">
        <v>2</v>
      </c>
      <c r="C192" s="1083">
        <v>5</v>
      </c>
      <c r="D192" s="1083">
        <v>3</v>
      </c>
      <c r="E192" s="1083" t="s">
        <v>3367</v>
      </c>
      <c r="F192" s="1083">
        <v>287</v>
      </c>
      <c r="G192" s="1083" t="s">
        <v>3368</v>
      </c>
      <c r="H192" s="1083">
        <v>1</v>
      </c>
      <c r="I192" s="1103">
        <v>33101</v>
      </c>
      <c r="J192" s="1103">
        <v>1</v>
      </c>
      <c r="K192" s="1104">
        <v>21</v>
      </c>
      <c r="L192" s="1105">
        <v>1</v>
      </c>
      <c r="M192" s="1083">
        <v>3</v>
      </c>
      <c r="N192" s="1083" t="s">
        <v>3371</v>
      </c>
      <c r="O192" s="1103">
        <v>10</v>
      </c>
      <c r="P192" s="1106">
        <v>0</v>
      </c>
      <c r="Q192" s="1106">
        <v>60900</v>
      </c>
      <c r="R192" s="1106">
        <v>60900</v>
      </c>
      <c r="S192" s="1106">
        <v>60900</v>
      </c>
      <c r="T192" s="1106">
        <v>60900</v>
      </c>
      <c r="U192" s="1106">
        <v>60900</v>
      </c>
      <c r="V192" s="1106">
        <v>60900</v>
      </c>
    </row>
    <row r="193" spans="1:22">
      <c r="A193" s="1083">
        <v>4089000600</v>
      </c>
      <c r="B193" s="1083">
        <v>2</v>
      </c>
      <c r="C193" s="1083">
        <v>5</v>
      </c>
      <c r="D193" s="1083">
        <v>3</v>
      </c>
      <c r="E193" s="1083" t="s">
        <v>3367</v>
      </c>
      <c r="F193" s="1083">
        <v>459</v>
      </c>
      <c r="G193" s="1083" t="s">
        <v>3368</v>
      </c>
      <c r="H193" s="1083">
        <v>1</v>
      </c>
      <c r="I193" s="1103">
        <v>33101</v>
      </c>
      <c r="J193" s="1103">
        <v>1</v>
      </c>
      <c r="K193" s="1104">
        <v>21</v>
      </c>
      <c r="L193" s="1105">
        <v>1</v>
      </c>
      <c r="M193" s="1083">
        <v>3</v>
      </c>
      <c r="N193" s="1083" t="s">
        <v>3371</v>
      </c>
      <c r="O193" s="1103">
        <v>10</v>
      </c>
      <c r="P193" s="1106">
        <v>0</v>
      </c>
      <c r="Q193" s="1106">
        <v>36752.15</v>
      </c>
      <c r="R193" s="1106">
        <v>36752.15</v>
      </c>
      <c r="S193" s="1106">
        <v>0</v>
      </c>
      <c r="T193" s="1106">
        <v>0</v>
      </c>
      <c r="U193" s="1106">
        <v>0</v>
      </c>
      <c r="V193" s="1106">
        <v>0</v>
      </c>
    </row>
    <row r="194" spans="1:22">
      <c r="A194" s="1083">
        <v>4089000200</v>
      </c>
      <c r="B194" s="1083">
        <v>2</v>
      </c>
      <c r="C194" s="1083">
        <v>5</v>
      </c>
      <c r="D194" s="1083">
        <v>3</v>
      </c>
      <c r="E194" s="1083" t="s">
        <v>3367</v>
      </c>
      <c r="F194" s="1083">
        <v>287</v>
      </c>
      <c r="G194" s="1083" t="s">
        <v>3368</v>
      </c>
      <c r="H194" s="1083">
        <v>1</v>
      </c>
      <c r="I194" s="1103">
        <v>33102</v>
      </c>
      <c r="J194" s="1103">
        <v>1</v>
      </c>
      <c r="K194" s="1104">
        <v>21</v>
      </c>
      <c r="L194" s="1105">
        <v>1</v>
      </c>
      <c r="M194" s="1083">
        <v>1</v>
      </c>
      <c r="N194" s="1083" t="s">
        <v>3369</v>
      </c>
      <c r="O194" s="1103">
        <v>10</v>
      </c>
      <c r="P194" s="1106">
        <v>0</v>
      </c>
      <c r="Q194" s="1106">
        <v>37894.61</v>
      </c>
      <c r="R194" s="1106">
        <v>37894.61</v>
      </c>
      <c r="S194" s="1106">
        <v>37894.61</v>
      </c>
      <c r="T194" s="1106">
        <v>37894.61</v>
      </c>
      <c r="U194" s="1106">
        <v>37894.61</v>
      </c>
      <c r="V194" s="1106">
        <v>37894.61</v>
      </c>
    </row>
    <row r="195" spans="1:22">
      <c r="A195" s="1083">
        <v>4089000400</v>
      </c>
      <c r="B195" s="1083">
        <v>2</v>
      </c>
      <c r="C195" s="1083">
        <v>5</v>
      </c>
      <c r="D195" s="1083">
        <v>3</v>
      </c>
      <c r="E195" s="1083" t="s">
        <v>3367</v>
      </c>
      <c r="F195" s="1083">
        <v>287</v>
      </c>
      <c r="G195" s="1083" t="s">
        <v>3368</v>
      </c>
      <c r="H195" s="1083">
        <v>1</v>
      </c>
      <c r="I195" s="1103">
        <v>33102</v>
      </c>
      <c r="J195" s="1103">
        <v>1</v>
      </c>
      <c r="K195" s="1104">
        <v>21</v>
      </c>
      <c r="L195" s="1105">
        <v>1</v>
      </c>
      <c r="M195" s="1083">
        <v>1</v>
      </c>
      <c r="N195" s="1083" t="s">
        <v>3369</v>
      </c>
      <c r="O195" s="1103">
        <v>10</v>
      </c>
      <c r="P195" s="1106">
        <v>6989.92</v>
      </c>
      <c r="Q195" s="1106">
        <v>-6989.92</v>
      </c>
      <c r="R195" s="1106">
        <v>0</v>
      </c>
      <c r="S195" s="1106">
        <v>0</v>
      </c>
      <c r="T195" s="1106">
        <v>0</v>
      </c>
      <c r="U195" s="1106">
        <v>0</v>
      </c>
      <c r="V195" s="1106">
        <v>0</v>
      </c>
    </row>
    <row r="196" spans="1:22">
      <c r="A196" s="1083">
        <v>4089000500</v>
      </c>
      <c r="B196" s="1083">
        <v>2</v>
      </c>
      <c r="C196" s="1083">
        <v>5</v>
      </c>
      <c r="D196" s="1083">
        <v>3</v>
      </c>
      <c r="E196" s="1083" t="s">
        <v>3367</v>
      </c>
      <c r="F196" s="1083">
        <v>287</v>
      </c>
      <c r="G196" s="1083" t="s">
        <v>3368</v>
      </c>
      <c r="H196" s="1083">
        <v>1</v>
      </c>
      <c r="I196" s="1103">
        <v>33102</v>
      </c>
      <c r="J196" s="1103">
        <v>1</v>
      </c>
      <c r="K196" s="1104">
        <v>21</v>
      </c>
      <c r="L196" s="1105">
        <v>1</v>
      </c>
      <c r="M196" s="1083">
        <v>2</v>
      </c>
      <c r="N196" s="1083" t="s">
        <v>3370</v>
      </c>
      <c r="O196" s="1103">
        <v>10</v>
      </c>
      <c r="P196" s="1106">
        <v>502.49</v>
      </c>
      <c r="Q196" s="1106">
        <v>-502.49</v>
      </c>
      <c r="R196" s="1106">
        <v>0</v>
      </c>
      <c r="S196" s="1106">
        <v>0</v>
      </c>
      <c r="T196" s="1106">
        <v>0</v>
      </c>
      <c r="U196" s="1106">
        <v>0</v>
      </c>
      <c r="V196" s="1106">
        <v>0</v>
      </c>
    </row>
    <row r="197" spans="1:22">
      <c r="A197" s="1083">
        <v>4089000200</v>
      </c>
      <c r="B197" s="1083">
        <v>2</v>
      </c>
      <c r="C197" s="1083">
        <v>5</v>
      </c>
      <c r="D197" s="1083">
        <v>3</v>
      </c>
      <c r="E197" s="1083" t="s">
        <v>3367</v>
      </c>
      <c r="F197" s="1083">
        <v>287</v>
      </c>
      <c r="G197" s="1083" t="s">
        <v>3368</v>
      </c>
      <c r="H197" s="1083">
        <v>1</v>
      </c>
      <c r="I197" s="1103">
        <v>33102</v>
      </c>
      <c r="J197" s="1103">
        <v>1</v>
      </c>
      <c r="K197" s="1104">
        <v>21</v>
      </c>
      <c r="L197" s="1105">
        <v>1</v>
      </c>
      <c r="M197" s="1083">
        <v>2</v>
      </c>
      <c r="N197" s="1083" t="s">
        <v>3370</v>
      </c>
      <c r="O197" s="1103">
        <v>10</v>
      </c>
      <c r="P197" s="1106">
        <v>713.35</v>
      </c>
      <c r="Q197" s="1106">
        <v>-713.35</v>
      </c>
      <c r="R197" s="1106">
        <v>0</v>
      </c>
      <c r="S197" s="1106">
        <v>0</v>
      </c>
      <c r="T197" s="1106">
        <v>0</v>
      </c>
      <c r="U197" s="1106">
        <v>0</v>
      </c>
      <c r="V197" s="1106">
        <v>0</v>
      </c>
    </row>
    <row r="198" spans="1:22">
      <c r="A198" s="1083">
        <v>4089000200</v>
      </c>
      <c r="B198" s="1083">
        <v>2</v>
      </c>
      <c r="C198" s="1083">
        <v>5</v>
      </c>
      <c r="D198" s="1083">
        <v>3</v>
      </c>
      <c r="E198" s="1083" t="s">
        <v>3367</v>
      </c>
      <c r="F198" s="1083">
        <v>287</v>
      </c>
      <c r="G198" s="1083" t="s">
        <v>3368</v>
      </c>
      <c r="H198" s="1083">
        <v>1</v>
      </c>
      <c r="I198" s="1103">
        <v>33102</v>
      </c>
      <c r="J198" s="1103">
        <v>1</v>
      </c>
      <c r="K198" s="1104">
        <v>21</v>
      </c>
      <c r="L198" s="1105">
        <v>1</v>
      </c>
      <c r="M198" s="1083">
        <v>3</v>
      </c>
      <c r="N198" s="1083" t="s">
        <v>3371</v>
      </c>
      <c r="O198" s="1103">
        <v>10</v>
      </c>
      <c r="P198" s="1106">
        <v>0</v>
      </c>
      <c r="Q198" s="1106">
        <v>19894.61</v>
      </c>
      <c r="R198" s="1106">
        <v>19894.61</v>
      </c>
      <c r="S198" s="1106">
        <v>0</v>
      </c>
      <c r="T198" s="1106">
        <v>0</v>
      </c>
      <c r="U198" s="1106">
        <v>0</v>
      </c>
      <c r="V198" s="1106">
        <v>0</v>
      </c>
    </row>
    <row r="199" spans="1:22">
      <c r="A199" s="1083">
        <v>4089000800</v>
      </c>
      <c r="B199" s="1083">
        <v>2</v>
      </c>
      <c r="C199" s="1083">
        <v>5</v>
      </c>
      <c r="D199" s="1083">
        <v>3</v>
      </c>
      <c r="E199" s="1083" t="s">
        <v>3367</v>
      </c>
      <c r="F199" s="1083">
        <v>112</v>
      </c>
      <c r="G199" s="1083" t="s">
        <v>3368</v>
      </c>
      <c r="H199" s="1083">
        <v>1</v>
      </c>
      <c r="I199" s="1103">
        <v>33201</v>
      </c>
      <c r="J199" s="1103">
        <v>1</v>
      </c>
      <c r="K199" s="1104">
        <v>21</v>
      </c>
      <c r="L199" s="1105">
        <v>1</v>
      </c>
      <c r="M199" s="1083">
        <v>1</v>
      </c>
      <c r="N199" s="1083" t="s">
        <v>3369</v>
      </c>
      <c r="O199" s="1103">
        <v>10</v>
      </c>
      <c r="P199" s="1106">
        <v>18189.080000000002</v>
      </c>
      <c r="Q199" s="1106">
        <v>-18189.080000000002</v>
      </c>
      <c r="R199" s="1106">
        <v>0</v>
      </c>
      <c r="S199" s="1106">
        <v>0</v>
      </c>
      <c r="T199" s="1106">
        <v>0</v>
      </c>
      <c r="U199" s="1106">
        <v>0</v>
      </c>
      <c r="V199" s="1106">
        <v>0</v>
      </c>
    </row>
    <row r="200" spans="1:22">
      <c r="A200" s="1083">
        <v>4089000500</v>
      </c>
      <c r="B200" s="1083">
        <v>2</v>
      </c>
      <c r="C200" s="1083">
        <v>5</v>
      </c>
      <c r="D200" s="1083">
        <v>3</v>
      </c>
      <c r="E200" s="1083" t="s">
        <v>3367</v>
      </c>
      <c r="F200" s="1083">
        <v>287</v>
      </c>
      <c r="G200" s="1083" t="s">
        <v>3368</v>
      </c>
      <c r="H200" s="1083">
        <v>1</v>
      </c>
      <c r="I200" s="1103">
        <v>33201</v>
      </c>
      <c r="J200" s="1103">
        <v>1</v>
      </c>
      <c r="K200" s="1104">
        <v>21</v>
      </c>
      <c r="L200" s="1105">
        <v>1</v>
      </c>
      <c r="M200" s="1083">
        <v>2</v>
      </c>
      <c r="N200" s="1083" t="s">
        <v>3370</v>
      </c>
      <c r="O200" s="1103">
        <v>10</v>
      </c>
      <c r="P200" s="1106">
        <v>0</v>
      </c>
      <c r="Q200" s="1106">
        <v>69600</v>
      </c>
      <c r="R200" s="1106">
        <v>69600</v>
      </c>
      <c r="S200" s="1106">
        <v>69600</v>
      </c>
      <c r="T200" s="1106">
        <v>69600</v>
      </c>
      <c r="U200" s="1106">
        <v>69600</v>
      </c>
      <c r="V200" s="1106">
        <v>69600</v>
      </c>
    </row>
    <row r="201" spans="1:22">
      <c r="A201" s="1083">
        <v>4089000600</v>
      </c>
      <c r="B201" s="1083">
        <v>2</v>
      </c>
      <c r="C201" s="1083">
        <v>5</v>
      </c>
      <c r="D201" s="1083">
        <v>3</v>
      </c>
      <c r="E201" s="1083" t="s">
        <v>3367</v>
      </c>
      <c r="F201" s="1083">
        <v>459</v>
      </c>
      <c r="G201" s="1083" t="s">
        <v>3368</v>
      </c>
      <c r="H201" s="1083">
        <v>1</v>
      </c>
      <c r="I201" s="1103">
        <v>33201</v>
      </c>
      <c r="J201" s="1103">
        <v>1</v>
      </c>
      <c r="K201" s="1104">
        <v>21</v>
      </c>
      <c r="L201" s="1105">
        <v>1</v>
      </c>
      <c r="M201" s="1083">
        <v>2</v>
      </c>
      <c r="N201" s="1083" t="s">
        <v>3370</v>
      </c>
      <c r="O201" s="1103">
        <v>10</v>
      </c>
      <c r="P201" s="1106">
        <v>317060.58</v>
      </c>
      <c r="Q201" s="1106">
        <v>-317060.58</v>
      </c>
      <c r="R201" s="1106">
        <v>0</v>
      </c>
      <c r="S201" s="1106">
        <v>0</v>
      </c>
      <c r="T201" s="1106">
        <v>0</v>
      </c>
      <c r="U201" s="1106">
        <v>0</v>
      </c>
      <c r="V201" s="1106">
        <v>0</v>
      </c>
    </row>
    <row r="202" spans="1:22">
      <c r="A202" s="1083">
        <v>4089000600</v>
      </c>
      <c r="B202" s="1083">
        <v>2</v>
      </c>
      <c r="C202" s="1083">
        <v>5</v>
      </c>
      <c r="D202" s="1083">
        <v>3</v>
      </c>
      <c r="E202" s="1083" t="s">
        <v>3367</v>
      </c>
      <c r="F202" s="1083">
        <v>459</v>
      </c>
      <c r="G202" s="1083" t="s">
        <v>3368</v>
      </c>
      <c r="H202" s="1083">
        <v>1</v>
      </c>
      <c r="I202" s="1103">
        <v>33201</v>
      </c>
      <c r="J202" s="1103">
        <v>1</v>
      </c>
      <c r="K202" s="1104">
        <v>21</v>
      </c>
      <c r="L202" s="1105">
        <v>1</v>
      </c>
      <c r="M202" s="1083">
        <v>3</v>
      </c>
      <c r="N202" s="1083" t="s">
        <v>3371</v>
      </c>
      <c r="O202" s="1103">
        <v>10</v>
      </c>
      <c r="P202" s="1106">
        <v>281578.23999999999</v>
      </c>
      <c r="Q202" s="1106">
        <v>-192713.4</v>
      </c>
      <c r="R202" s="1106">
        <v>88864.84</v>
      </c>
      <c r="S202" s="1106">
        <v>0</v>
      </c>
      <c r="T202" s="1106">
        <v>0</v>
      </c>
      <c r="U202" s="1106">
        <v>0</v>
      </c>
      <c r="V202" s="1106">
        <v>0</v>
      </c>
    </row>
    <row r="203" spans="1:22">
      <c r="A203" s="1083">
        <v>4089000100</v>
      </c>
      <c r="B203" s="1083">
        <v>2</v>
      </c>
      <c r="C203" s="1083">
        <v>5</v>
      </c>
      <c r="D203" s="1083">
        <v>3</v>
      </c>
      <c r="E203" s="1083" t="s">
        <v>3367</v>
      </c>
      <c r="F203" s="1083">
        <v>287</v>
      </c>
      <c r="G203" s="1083" t="s">
        <v>3368</v>
      </c>
      <c r="H203" s="1083">
        <v>1</v>
      </c>
      <c r="I203" s="1103">
        <v>33201</v>
      </c>
      <c r="J203" s="1103">
        <v>1</v>
      </c>
      <c r="K203" s="1104">
        <v>21</v>
      </c>
      <c r="L203" s="1105">
        <v>1</v>
      </c>
      <c r="M203" s="1083">
        <v>3</v>
      </c>
      <c r="N203" s="1083" t="s">
        <v>3371</v>
      </c>
      <c r="O203" s="1103">
        <v>10</v>
      </c>
      <c r="P203" s="1106">
        <v>0</v>
      </c>
      <c r="Q203" s="1106">
        <v>13920</v>
      </c>
      <c r="R203" s="1106">
        <v>13920</v>
      </c>
      <c r="S203" s="1106">
        <v>13920</v>
      </c>
      <c r="T203" s="1106">
        <v>13920</v>
      </c>
      <c r="U203" s="1106">
        <v>13920</v>
      </c>
      <c r="V203" s="1106">
        <v>13920</v>
      </c>
    </row>
    <row r="204" spans="1:22">
      <c r="A204" s="1083">
        <v>4089000800</v>
      </c>
      <c r="B204" s="1083">
        <v>2</v>
      </c>
      <c r="C204" s="1083">
        <v>5</v>
      </c>
      <c r="D204" s="1083">
        <v>3</v>
      </c>
      <c r="E204" s="1083" t="s">
        <v>3367</v>
      </c>
      <c r="F204" s="1083">
        <v>112</v>
      </c>
      <c r="G204" s="1083" t="s">
        <v>3368</v>
      </c>
      <c r="H204" s="1083">
        <v>1</v>
      </c>
      <c r="I204" s="1103">
        <v>33301</v>
      </c>
      <c r="J204" s="1103">
        <v>1</v>
      </c>
      <c r="K204" s="1104">
        <v>21</v>
      </c>
      <c r="L204" s="1105">
        <v>1</v>
      </c>
      <c r="M204" s="1083">
        <v>2</v>
      </c>
      <c r="N204" s="1083" t="s">
        <v>3370</v>
      </c>
      <c r="O204" s="1103">
        <v>10</v>
      </c>
      <c r="P204" s="1106">
        <v>9648.18</v>
      </c>
      <c r="Q204" s="1106">
        <v>-9648.18</v>
      </c>
      <c r="R204" s="1106">
        <v>0</v>
      </c>
      <c r="S204" s="1106">
        <v>0</v>
      </c>
      <c r="T204" s="1106">
        <v>0</v>
      </c>
      <c r="U204" s="1106">
        <v>0</v>
      </c>
      <c r="V204" s="1106">
        <v>0</v>
      </c>
    </row>
    <row r="205" spans="1:22">
      <c r="A205" s="1083">
        <v>4089000100</v>
      </c>
      <c r="B205" s="1083">
        <v>2</v>
      </c>
      <c r="C205" s="1083">
        <v>5</v>
      </c>
      <c r="D205" s="1083">
        <v>3</v>
      </c>
      <c r="E205" s="1083" t="s">
        <v>3367</v>
      </c>
      <c r="F205" s="1083">
        <v>287</v>
      </c>
      <c r="G205" s="1083" t="s">
        <v>3368</v>
      </c>
      <c r="H205" s="1083">
        <v>1</v>
      </c>
      <c r="I205" s="1103">
        <v>33301</v>
      </c>
      <c r="J205" s="1103">
        <v>1</v>
      </c>
      <c r="K205" s="1104">
        <v>21</v>
      </c>
      <c r="L205" s="1105">
        <v>1</v>
      </c>
      <c r="M205" s="1083">
        <v>3</v>
      </c>
      <c r="N205" s="1083" t="s">
        <v>3371</v>
      </c>
      <c r="O205" s="1103">
        <v>10</v>
      </c>
      <c r="P205" s="1106">
        <v>182537.37</v>
      </c>
      <c r="Q205" s="1106">
        <v>-182537.37</v>
      </c>
      <c r="R205" s="1106">
        <v>0</v>
      </c>
      <c r="S205" s="1106">
        <v>0</v>
      </c>
      <c r="T205" s="1106">
        <v>0</v>
      </c>
      <c r="U205" s="1106">
        <v>0</v>
      </c>
      <c r="V205" s="1106">
        <v>0</v>
      </c>
    </row>
    <row r="206" spans="1:22">
      <c r="A206" s="1083">
        <v>4089000800</v>
      </c>
      <c r="B206" s="1083">
        <v>2</v>
      </c>
      <c r="C206" s="1083">
        <v>5</v>
      </c>
      <c r="D206" s="1083">
        <v>3</v>
      </c>
      <c r="E206" s="1083" t="s">
        <v>3367</v>
      </c>
      <c r="F206" s="1083">
        <v>112</v>
      </c>
      <c r="G206" s="1083" t="s">
        <v>3368</v>
      </c>
      <c r="H206" s="1083">
        <v>1</v>
      </c>
      <c r="I206" s="1103">
        <v>33301</v>
      </c>
      <c r="J206" s="1103">
        <v>1</v>
      </c>
      <c r="K206" s="1104">
        <v>21</v>
      </c>
      <c r="L206" s="1105">
        <v>1</v>
      </c>
      <c r="M206" s="1083">
        <v>3</v>
      </c>
      <c r="N206" s="1083" t="s">
        <v>3371</v>
      </c>
      <c r="O206" s="1103">
        <v>10</v>
      </c>
      <c r="P206" s="1106">
        <v>15642.64</v>
      </c>
      <c r="Q206" s="1106">
        <v>-15642.64</v>
      </c>
      <c r="R206" s="1106">
        <v>0</v>
      </c>
      <c r="S206" s="1106">
        <v>0</v>
      </c>
      <c r="T206" s="1106">
        <v>0</v>
      </c>
      <c r="U206" s="1106">
        <v>0</v>
      </c>
      <c r="V206" s="1106">
        <v>0</v>
      </c>
    </row>
    <row r="207" spans="1:22">
      <c r="A207" s="1083">
        <v>4089000200</v>
      </c>
      <c r="B207" s="1083">
        <v>2</v>
      </c>
      <c r="C207" s="1083">
        <v>5</v>
      </c>
      <c r="D207" s="1083">
        <v>3</v>
      </c>
      <c r="E207" s="1083" t="s">
        <v>3367</v>
      </c>
      <c r="F207" s="1083">
        <v>287</v>
      </c>
      <c r="G207" s="1083" t="s">
        <v>3368</v>
      </c>
      <c r="H207" s="1083">
        <v>1</v>
      </c>
      <c r="I207" s="1103">
        <v>33302</v>
      </c>
      <c r="J207" s="1103">
        <v>1</v>
      </c>
      <c r="K207" s="1104">
        <v>21</v>
      </c>
      <c r="L207" s="1105">
        <v>1</v>
      </c>
      <c r="M207" s="1083">
        <v>2</v>
      </c>
      <c r="N207" s="1083" t="s">
        <v>3370</v>
      </c>
      <c r="O207" s="1103">
        <v>10</v>
      </c>
      <c r="P207" s="1106">
        <v>23005.39</v>
      </c>
      <c r="Q207" s="1106">
        <v>0</v>
      </c>
      <c r="R207" s="1106">
        <v>23005.39</v>
      </c>
      <c r="S207" s="1106">
        <v>23005.39</v>
      </c>
      <c r="T207" s="1106">
        <v>23005.39</v>
      </c>
      <c r="U207" s="1106">
        <v>23005.39</v>
      </c>
      <c r="V207" s="1106">
        <v>23005.39</v>
      </c>
    </row>
    <row r="208" spans="1:22">
      <c r="A208" s="1083">
        <v>4089000600</v>
      </c>
      <c r="B208" s="1083">
        <v>2</v>
      </c>
      <c r="C208" s="1083">
        <v>5</v>
      </c>
      <c r="D208" s="1083">
        <v>3</v>
      </c>
      <c r="E208" s="1083" t="s">
        <v>3367</v>
      </c>
      <c r="F208" s="1083">
        <v>459</v>
      </c>
      <c r="G208" s="1083" t="s">
        <v>3368</v>
      </c>
      <c r="H208" s="1083">
        <v>1</v>
      </c>
      <c r="I208" s="1103">
        <v>33401</v>
      </c>
      <c r="J208" s="1103">
        <v>1</v>
      </c>
      <c r="K208" s="1104">
        <v>21</v>
      </c>
      <c r="L208" s="1105">
        <v>1</v>
      </c>
      <c r="M208" s="1083">
        <v>1</v>
      </c>
      <c r="N208" s="1083" t="s">
        <v>3369</v>
      </c>
      <c r="O208" s="1103">
        <v>10</v>
      </c>
      <c r="P208" s="1106">
        <v>81034.350000000006</v>
      </c>
      <c r="Q208" s="1106">
        <v>-48534.35</v>
      </c>
      <c r="R208" s="1106">
        <v>32500</v>
      </c>
      <c r="S208" s="1106">
        <v>32500</v>
      </c>
      <c r="T208" s="1106">
        <v>32500</v>
      </c>
      <c r="U208" s="1106">
        <v>32500</v>
      </c>
      <c r="V208" s="1106">
        <v>32500</v>
      </c>
    </row>
    <row r="209" spans="1:22">
      <c r="A209" s="1083">
        <v>4089000600</v>
      </c>
      <c r="B209" s="1083">
        <v>2</v>
      </c>
      <c r="C209" s="1083">
        <v>5</v>
      </c>
      <c r="D209" s="1083">
        <v>3</v>
      </c>
      <c r="E209" s="1083" t="s">
        <v>3367</v>
      </c>
      <c r="F209" s="1083">
        <v>459</v>
      </c>
      <c r="G209" s="1083" t="s">
        <v>3368</v>
      </c>
      <c r="H209" s="1083">
        <v>1</v>
      </c>
      <c r="I209" s="1103">
        <v>33401</v>
      </c>
      <c r="J209" s="1103">
        <v>1</v>
      </c>
      <c r="K209" s="1104">
        <v>21</v>
      </c>
      <c r="L209" s="1105">
        <v>1</v>
      </c>
      <c r="M209" s="1083">
        <v>2</v>
      </c>
      <c r="N209" s="1083" t="s">
        <v>3370</v>
      </c>
      <c r="O209" s="1103">
        <v>10</v>
      </c>
      <c r="P209" s="1106">
        <v>67527.56</v>
      </c>
      <c r="Q209" s="1106">
        <v>-67527.56</v>
      </c>
      <c r="R209" s="1106">
        <v>0</v>
      </c>
      <c r="S209" s="1106">
        <v>0</v>
      </c>
      <c r="T209" s="1106">
        <v>0</v>
      </c>
      <c r="U209" s="1106">
        <v>0</v>
      </c>
      <c r="V209" s="1106">
        <v>0</v>
      </c>
    </row>
    <row r="210" spans="1:22">
      <c r="A210" s="1083">
        <v>4089000600</v>
      </c>
      <c r="B210" s="1083">
        <v>2</v>
      </c>
      <c r="C210" s="1083">
        <v>5</v>
      </c>
      <c r="D210" s="1083">
        <v>3</v>
      </c>
      <c r="E210" s="1083" t="s">
        <v>3367</v>
      </c>
      <c r="F210" s="1083">
        <v>459</v>
      </c>
      <c r="G210" s="1083" t="s">
        <v>3368</v>
      </c>
      <c r="H210" s="1083">
        <v>1</v>
      </c>
      <c r="I210" s="1103">
        <v>33401</v>
      </c>
      <c r="J210" s="1103">
        <v>1</v>
      </c>
      <c r="K210" s="1104">
        <v>21</v>
      </c>
      <c r="L210" s="1105">
        <v>1</v>
      </c>
      <c r="M210" s="1083">
        <v>3</v>
      </c>
      <c r="N210" s="1083" t="s">
        <v>3371</v>
      </c>
      <c r="O210" s="1103">
        <v>10</v>
      </c>
      <c r="P210" s="1106">
        <v>55851.87</v>
      </c>
      <c r="Q210" s="1106">
        <v>113105.94</v>
      </c>
      <c r="R210" s="1106">
        <v>168957.81</v>
      </c>
      <c r="S210" s="1106">
        <v>168957.81</v>
      </c>
      <c r="T210" s="1106">
        <v>168957.81</v>
      </c>
      <c r="U210" s="1106">
        <v>168957.81</v>
      </c>
      <c r="V210" s="1106">
        <v>168957.81</v>
      </c>
    </row>
    <row r="211" spans="1:22">
      <c r="A211" s="1083">
        <v>4089000600</v>
      </c>
      <c r="B211" s="1083">
        <v>2</v>
      </c>
      <c r="C211" s="1083">
        <v>5</v>
      </c>
      <c r="D211" s="1083">
        <v>3</v>
      </c>
      <c r="E211" s="1083" t="s">
        <v>3367</v>
      </c>
      <c r="F211" s="1083">
        <v>459</v>
      </c>
      <c r="G211" s="1083" t="s">
        <v>3368</v>
      </c>
      <c r="H211" s="1083">
        <v>1</v>
      </c>
      <c r="I211" s="1103">
        <v>33401</v>
      </c>
      <c r="J211" s="1103">
        <v>1</v>
      </c>
      <c r="K211" s="1104">
        <v>21</v>
      </c>
      <c r="L211" s="1105">
        <v>1</v>
      </c>
      <c r="M211" s="1083">
        <v>3</v>
      </c>
      <c r="N211" s="1083" t="s">
        <v>3371</v>
      </c>
      <c r="O211" s="1103">
        <v>10</v>
      </c>
      <c r="P211" s="1106">
        <v>0</v>
      </c>
      <c r="Q211" s="1106">
        <v>17437.12</v>
      </c>
      <c r="R211" s="1106">
        <v>17437.12</v>
      </c>
      <c r="S211" s="1106">
        <v>17437.12</v>
      </c>
      <c r="T211" s="1106">
        <v>17437.12</v>
      </c>
      <c r="U211" s="1106">
        <v>17437.12</v>
      </c>
      <c r="V211" s="1106">
        <v>17437.12</v>
      </c>
    </row>
    <row r="212" spans="1:22">
      <c r="A212" s="1083">
        <v>4089000400</v>
      </c>
      <c r="B212" s="1083">
        <v>2</v>
      </c>
      <c r="C212" s="1083">
        <v>5</v>
      </c>
      <c r="D212" s="1083">
        <v>3</v>
      </c>
      <c r="E212" s="1083" t="s">
        <v>3367</v>
      </c>
      <c r="F212" s="1083">
        <v>287</v>
      </c>
      <c r="G212" s="1083" t="s">
        <v>3368</v>
      </c>
      <c r="H212" s="1083">
        <v>1</v>
      </c>
      <c r="I212" s="1103">
        <v>33401</v>
      </c>
      <c r="J212" s="1103">
        <v>1</v>
      </c>
      <c r="K212" s="1104">
        <v>21</v>
      </c>
      <c r="L212" s="1105">
        <v>1</v>
      </c>
      <c r="M212" s="1083">
        <v>3</v>
      </c>
      <c r="N212" s="1083" t="s">
        <v>3371</v>
      </c>
      <c r="O212" s="1103">
        <v>10</v>
      </c>
      <c r="P212" s="1106">
        <v>0</v>
      </c>
      <c r="Q212" s="1106">
        <v>5800</v>
      </c>
      <c r="R212" s="1106">
        <v>5800</v>
      </c>
      <c r="S212" s="1106">
        <v>5800</v>
      </c>
      <c r="T212" s="1106">
        <v>5800</v>
      </c>
      <c r="U212" s="1106">
        <v>5800</v>
      </c>
      <c r="V212" s="1106">
        <v>5800</v>
      </c>
    </row>
    <row r="213" spans="1:22">
      <c r="A213" s="1083">
        <v>4089000100</v>
      </c>
      <c r="B213" s="1083">
        <v>2</v>
      </c>
      <c r="C213" s="1083">
        <v>5</v>
      </c>
      <c r="D213" s="1083">
        <v>3</v>
      </c>
      <c r="E213" s="1083" t="s">
        <v>3367</v>
      </c>
      <c r="F213" s="1083">
        <v>287</v>
      </c>
      <c r="G213" s="1083" t="s">
        <v>3368</v>
      </c>
      <c r="H213" s="1083">
        <v>1</v>
      </c>
      <c r="I213" s="1103">
        <v>33401</v>
      </c>
      <c r="J213" s="1103">
        <v>1</v>
      </c>
      <c r="K213" s="1104">
        <v>21</v>
      </c>
      <c r="L213" s="1105">
        <v>1</v>
      </c>
      <c r="M213" s="1083">
        <v>3</v>
      </c>
      <c r="N213" s="1083" t="s">
        <v>3371</v>
      </c>
      <c r="O213" s="1103">
        <v>10</v>
      </c>
      <c r="P213" s="1106">
        <v>0</v>
      </c>
      <c r="Q213" s="1106">
        <v>2433.91</v>
      </c>
      <c r="R213" s="1106">
        <v>2433.91</v>
      </c>
      <c r="S213" s="1106">
        <v>2433.91</v>
      </c>
      <c r="T213" s="1106">
        <v>2433.91</v>
      </c>
      <c r="U213" s="1106">
        <v>2433.91</v>
      </c>
      <c r="V213" s="1106">
        <v>2433.91</v>
      </c>
    </row>
    <row r="214" spans="1:22">
      <c r="A214" s="1083">
        <v>4089000600</v>
      </c>
      <c r="B214" s="1083">
        <v>2</v>
      </c>
      <c r="C214" s="1083">
        <v>5</v>
      </c>
      <c r="D214" s="1083">
        <v>3</v>
      </c>
      <c r="E214" s="1083" t="s">
        <v>3367</v>
      </c>
      <c r="F214" s="1083">
        <v>459</v>
      </c>
      <c r="G214" s="1083" t="s">
        <v>3368</v>
      </c>
      <c r="H214" s="1083">
        <v>1</v>
      </c>
      <c r="I214" s="1103">
        <v>33501</v>
      </c>
      <c r="J214" s="1103">
        <v>1</v>
      </c>
      <c r="K214" s="1104">
        <v>21</v>
      </c>
      <c r="L214" s="1105">
        <v>1</v>
      </c>
      <c r="M214" s="1083">
        <v>1</v>
      </c>
      <c r="N214" s="1083" t="s">
        <v>3369</v>
      </c>
      <c r="O214" s="1103">
        <v>10</v>
      </c>
      <c r="P214" s="1106">
        <v>16608.3</v>
      </c>
      <c r="Q214" s="1106">
        <v>-16608.3</v>
      </c>
      <c r="R214" s="1106">
        <v>0</v>
      </c>
      <c r="S214" s="1106">
        <v>0</v>
      </c>
      <c r="T214" s="1106">
        <v>0</v>
      </c>
      <c r="U214" s="1106">
        <v>0</v>
      </c>
      <c r="V214" s="1106">
        <v>0</v>
      </c>
    </row>
    <row r="215" spans="1:22">
      <c r="A215" s="1083">
        <v>4089000600</v>
      </c>
      <c r="B215" s="1083">
        <v>2</v>
      </c>
      <c r="C215" s="1083">
        <v>5</v>
      </c>
      <c r="D215" s="1083">
        <v>3</v>
      </c>
      <c r="E215" s="1083" t="s">
        <v>3367</v>
      </c>
      <c r="F215" s="1083">
        <v>459</v>
      </c>
      <c r="G215" s="1083" t="s">
        <v>3368</v>
      </c>
      <c r="H215" s="1083">
        <v>1</v>
      </c>
      <c r="I215" s="1103">
        <v>33501</v>
      </c>
      <c r="J215" s="1103">
        <v>1</v>
      </c>
      <c r="K215" s="1104">
        <v>21</v>
      </c>
      <c r="L215" s="1105">
        <v>1</v>
      </c>
      <c r="M215" s="1083">
        <v>2</v>
      </c>
      <c r="N215" s="1083" t="s">
        <v>3370</v>
      </c>
      <c r="O215" s="1103">
        <v>10</v>
      </c>
      <c r="P215" s="1106">
        <v>137424.12</v>
      </c>
      <c r="Q215" s="1106">
        <v>-137424.12</v>
      </c>
      <c r="R215" s="1106">
        <v>0</v>
      </c>
      <c r="S215" s="1106">
        <v>0</v>
      </c>
      <c r="T215" s="1106">
        <v>0</v>
      </c>
      <c r="U215" s="1106">
        <v>0</v>
      </c>
      <c r="V215" s="1106">
        <v>0</v>
      </c>
    </row>
    <row r="216" spans="1:22">
      <c r="A216" s="1083">
        <v>4089000600</v>
      </c>
      <c r="B216" s="1083">
        <v>2</v>
      </c>
      <c r="C216" s="1083">
        <v>5</v>
      </c>
      <c r="D216" s="1083">
        <v>3</v>
      </c>
      <c r="E216" s="1083" t="s">
        <v>3367</v>
      </c>
      <c r="F216" s="1083">
        <v>459</v>
      </c>
      <c r="G216" s="1083" t="s">
        <v>3368</v>
      </c>
      <c r="H216" s="1083">
        <v>1</v>
      </c>
      <c r="I216" s="1103">
        <v>33501</v>
      </c>
      <c r="J216" s="1103">
        <v>1</v>
      </c>
      <c r="K216" s="1104">
        <v>21</v>
      </c>
      <c r="L216" s="1105">
        <v>1</v>
      </c>
      <c r="M216" s="1083">
        <v>3</v>
      </c>
      <c r="N216" s="1083" t="s">
        <v>3371</v>
      </c>
      <c r="O216" s="1103">
        <v>10</v>
      </c>
      <c r="P216" s="1106">
        <v>2002.8</v>
      </c>
      <c r="Q216" s="1106">
        <v>-2002.8</v>
      </c>
      <c r="R216" s="1106">
        <v>0</v>
      </c>
      <c r="S216" s="1106">
        <v>0</v>
      </c>
      <c r="T216" s="1106">
        <v>0</v>
      </c>
      <c r="U216" s="1106">
        <v>0</v>
      </c>
      <c r="V216" s="1106">
        <v>0</v>
      </c>
    </row>
    <row r="217" spans="1:22">
      <c r="A217" s="1083">
        <v>4089000600</v>
      </c>
      <c r="B217" s="1083">
        <v>2</v>
      </c>
      <c r="C217" s="1083">
        <v>5</v>
      </c>
      <c r="D217" s="1083">
        <v>3</v>
      </c>
      <c r="E217" s="1083" t="s">
        <v>3367</v>
      </c>
      <c r="F217" s="1083">
        <v>459</v>
      </c>
      <c r="G217" s="1083" t="s">
        <v>3368</v>
      </c>
      <c r="H217" s="1083">
        <v>1</v>
      </c>
      <c r="I217" s="1103">
        <v>33603</v>
      </c>
      <c r="J217" s="1103">
        <v>1</v>
      </c>
      <c r="K217" s="1104">
        <v>21</v>
      </c>
      <c r="L217" s="1105">
        <v>1</v>
      </c>
      <c r="M217" s="1083">
        <v>1</v>
      </c>
      <c r="N217" s="1083" t="s">
        <v>3369</v>
      </c>
      <c r="O217" s="1103">
        <v>10</v>
      </c>
      <c r="P217" s="1106">
        <v>5492.56</v>
      </c>
      <c r="Q217" s="1106">
        <v>35571.440000000002</v>
      </c>
      <c r="R217" s="1106">
        <v>41064</v>
      </c>
      <c r="S217" s="1106">
        <v>41064</v>
      </c>
      <c r="T217" s="1106">
        <v>41064</v>
      </c>
      <c r="U217" s="1106">
        <v>41064</v>
      </c>
      <c r="V217" s="1106">
        <v>41064</v>
      </c>
    </row>
    <row r="218" spans="1:22">
      <c r="A218" s="1083">
        <v>4089000400</v>
      </c>
      <c r="B218" s="1083">
        <v>2</v>
      </c>
      <c r="C218" s="1083">
        <v>5</v>
      </c>
      <c r="D218" s="1083">
        <v>3</v>
      </c>
      <c r="E218" s="1083" t="s">
        <v>3367</v>
      </c>
      <c r="F218" s="1083">
        <v>287</v>
      </c>
      <c r="G218" s="1083" t="s">
        <v>3368</v>
      </c>
      <c r="H218" s="1083">
        <v>1</v>
      </c>
      <c r="I218" s="1103">
        <v>33603</v>
      </c>
      <c r="J218" s="1103">
        <v>1</v>
      </c>
      <c r="K218" s="1104">
        <v>21</v>
      </c>
      <c r="L218" s="1105">
        <v>1</v>
      </c>
      <c r="M218" s="1083">
        <v>1</v>
      </c>
      <c r="N218" s="1083" t="s">
        <v>3369</v>
      </c>
      <c r="O218" s="1103">
        <v>10</v>
      </c>
      <c r="P218" s="1106">
        <v>9927.86</v>
      </c>
      <c r="Q218" s="1106">
        <v>-9812.36</v>
      </c>
      <c r="R218" s="1106">
        <v>115.5</v>
      </c>
      <c r="S218" s="1106">
        <v>115.5</v>
      </c>
      <c r="T218" s="1106">
        <v>115.5</v>
      </c>
      <c r="U218" s="1106">
        <v>115.5</v>
      </c>
      <c r="V218" s="1106">
        <v>115.5</v>
      </c>
    </row>
    <row r="219" spans="1:22">
      <c r="A219" s="1083">
        <v>4089000100</v>
      </c>
      <c r="B219" s="1083">
        <v>2</v>
      </c>
      <c r="C219" s="1083">
        <v>5</v>
      </c>
      <c r="D219" s="1083">
        <v>3</v>
      </c>
      <c r="E219" s="1083" t="s">
        <v>3367</v>
      </c>
      <c r="F219" s="1083">
        <v>287</v>
      </c>
      <c r="G219" s="1083" t="s">
        <v>3368</v>
      </c>
      <c r="H219" s="1083">
        <v>1</v>
      </c>
      <c r="I219" s="1103">
        <v>33603</v>
      </c>
      <c r="J219" s="1103">
        <v>1</v>
      </c>
      <c r="K219" s="1104">
        <v>21</v>
      </c>
      <c r="L219" s="1105">
        <v>1</v>
      </c>
      <c r="M219" s="1083">
        <v>1</v>
      </c>
      <c r="N219" s="1083" t="s">
        <v>3369</v>
      </c>
      <c r="O219" s="1103">
        <v>10</v>
      </c>
      <c r="P219" s="1106">
        <v>21279.49</v>
      </c>
      <c r="Q219" s="1106">
        <v>-21279.49</v>
      </c>
      <c r="R219" s="1106">
        <v>0</v>
      </c>
      <c r="S219" s="1106">
        <v>0</v>
      </c>
      <c r="T219" s="1106">
        <v>0</v>
      </c>
      <c r="U219" s="1106">
        <v>0</v>
      </c>
      <c r="V219" s="1106">
        <v>0</v>
      </c>
    </row>
    <row r="220" spans="1:22">
      <c r="A220" s="1083">
        <v>4089000100</v>
      </c>
      <c r="B220" s="1083">
        <v>2</v>
      </c>
      <c r="C220" s="1083">
        <v>5</v>
      </c>
      <c r="D220" s="1083">
        <v>3</v>
      </c>
      <c r="E220" s="1083" t="s">
        <v>3367</v>
      </c>
      <c r="F220" s="1083">
        <v>287</v>
      </c>
      <c r="G220" s="1083" t="s">
        <v>3368</v>
      </c>
      <c r="H220" s="1083">
        <v>1</v>
      </c>
      <c r="I220" s="1103">
        <v>33603</v>
      </c>
      <c r="J220" s="1103">
        <v>1</v>
      </c>
      <c r="K220" s="1104">
        <v>21</v>
      </c>
      <c r="L220" s="1105">
        <v>1</v>
      </c>
      <c r="M220" s="1083">
        <v>2</v>
      </c>
      <c r="N220" s="1083" t="s">
        <v>3370</v>
      </c>
      <c r="O220" s="1103">
        <v>10</v>
      </c>
      <c r="P220" s="1106">
        <v>26186.45</v>
      </c>
      <c r="Q220" s="1106">
        <v>-26186.45</v>
      </c>
      <c r="R220" s="1106">
        <v>0</v>
      </c>
      <c r="S220" s="1106">
        <v>0</v>
      </c>
      <c r="T220" s="1106">
        <v>0</v>
      </c>
      <c r="U220" s="1106">
        <v>0</v>
      </c>
      <c r="V220" s="1106">
        <v>0</v>
      </c>
    </row>
    <row r="221" spans="1:22">
      <c r="A221" s="1083">
        <v>4089000100</v>
      </c>
      <c r="B221" s="1083">
        <v>2</v>
      </c>
      <c r="C221" s="1083">
        <v>5</v>
      </c>
      <c r="D221" s="1083">
        <v>3</v>
      </c>
      <c r="E221" s="1083" t="s">
        <v>3367</v>
      </c>
      <c r="F221" s="1083">
        <v>287</v>
      </c>
      <c r="G221" s="1083" t="s">
        <v>3368</v>
      </c>
      <c r="H221" s="1083">
        <v>1</v>
      </c>
      <c r="I221" s="1103">
        <v>33603</v>
      </c>
      <c r="J221" s="1103">
        <v>1</v>
      </c>
      <c r="K221" s="1104">
        <v>21</v>
      </c>
      <c r="L221" s="1105">
        <v>1</v>
      </c>
      <c r="M221" s="1083">
        <v>3</v>
      </c>
      <c r="N221" s="1083" t="s">
        <v>3371</v>
      </c>
      <c r="O221" s="1103">
        <v>10</v>
      </c>
      <c r="P221" s="1106">
        <v>14336.01</v>
      </c>
      <c r="Q221" s="1106">
        <v>-14336.01</v>
      </c>
      <c r="R221" s="1106">
        <v>0</v>
      </c>
      <c r="S221" s="1106">
        <v>0</v>
      </c>
      <c r="T221" s="1106">
        <v>0</v>
      </c>
      <c r="U221" s="1106">
        <v>0</v>
      </c>
      <c r="V221" s="1106">
        <v>0</v>
      </c>
    </row>
    <row r="222" spans="1:22">
      <c r="A222" s="1083">
        <v>4089000500</v>
      </c>
      <c r="B222" s="1083">
        <v>2</v>
      </c>
      <c r="C222" s="1083">
        <v>5</v>
      </c>
      <c r="D222" s="1083">
        <v>3</v>
      </c>
      <c r="E222" s="1083" t="s">
        <v>3367</v>
      </c>
      <c r="F222" s="1083">
        <v>287</v>
      </c>
      <c r="G222" s="1083" t="s">
        <v>3368</v>
      </c>
      <c r="H222" s="1083">
        <v>1</v>
      </c>
      <c r="I222" s="1103">
        <v>33701</v>
      </c>
      <c r="J222" s="1103">
        <v>1</v>
      </c>
      <c r="K222" s="1104">
        <v>21</v>
      </c>
      <c r="L222" s="1105">
        <v>1</v>
      </c>
      <c r="M222" s="1083">
        <v>2</v>
      </c>
      <c r="N222" s="1083" t="s">
        <v>3370</v>
      </c>
      <c r="O222" s="1103">
        <v>10</v>
      </c>
      <c r="P222" s="1106">
        <v>188540.91</v>
      </c>
      <c r="Q222" s="1106">
        <v>-188540.91</v>
      </c>
      <c r="R222" s="1106">
        <v>0</v>
      </c>
      <c r="S222" s="1106">
        <v>0</v>
      </c>
      <c r="T222" s="1106">
        <v>0</v>
      </c>
      <c r="U222" s="1106">
        <v>0</v>
      </c>
      <c r="V222" s="1106">
        <v>0</v>
      </c>
    </row>
    <row r="223" spans="1:22">
      <c r="A223" s="1083">
        <v>4089000500</v>
      </c>
      <c r="B223" s="1083">
        <v>2</v>
      </c>
      <c r="C223" s="1083">
        <v>5</v>
      </c>
      <c r="D223" s="1083">
        <v>3</v>
      </c>
      <c r="E223" s="1083" t="s">
        <v>3367</v>
      </c>
      <c r="F223" s="1083">
        <v>287</v>
      </c>
      <c r="G223" s="1083" t="s">
        <v>3368</v>
      </c>
      <c r="H223" s="1083">
        <v>1</v>
      </c>
      <c r="I223" s="1103">
        <v>33701</v>
      </c>
      <c r="J223" s="1103">
        <v>1</v>
      </c>
      <c r="K223" s="1104">
        <v>21</v>
      </c>
      <c r="L223" s="1105">
        <v>1</v>
      </c>
      <c r="M223" s="1083">
        <v>3</v>
      </c>
      <c r="N223" s="1083" t="s">
        <v>3371</v>
      </c>
      <c r="O223" s="1103">
        <v>10</v>
      </c>
      <c r="P223" s="1106">
        <v>586480.11</v>
      </c>
      <c r="Q223" s="1106">
        <v>-586480.11</v>
      </c>
      <c r="R223" s="1106">
        <v>0</v>
      </c>
      <c r="S223" s="1106">
        <v>0</v>
      </c>
      <c r="T223" s="1106">
        <v>0</v>
      </c>
      <c r="U223" s="1106">
        <v>0</v>
      </c>
      <c r="V223" s="1106">
        <v>0</v>
      </c>
    </row>
    <row r="224" spans="1:22">
      <c r="A224" s="1083">
        <v>4089000500</v>
      </c>
      <c r="B224" s="1083">
        <v>2</v>
      </c>
      <c r="C224" s="1083">
        <v>5</v>
      </c>
      <c r="D224" s="1083">
        <v>3</v>
      </c>
      <c r="E224" s="1083" t="s">
        <v>3367</v>
      </c>
      <c r="F224" s="1083">
        <v>287</v>
      </c>
      <c r="G224" s="1083" t="s">
        <v>3368</v>
      </c>
      <c r="H224" s="1083">
        <v>1</v>
      </c>
      <c r="I224" s="1103">
        <v>33801</v>
      </c>
      <c r="J224" s="1103">
        <v>1</v>
      </c>
      <c r="K224" s="1104">
        <v>21</v>
      </c>
      <c r="L224" s="1105">
        <v>1</v>
      </c>
      <c r="M224" s="1083">
        <v>1</v>
      </c>
      <c r="N224" s="1083" t="s">
        <v>3369</v>
      </c>
      <c r="O224" s="1103">
        <v>10</v>
      </c>
      <c r="P224" s="1106">
        <v>0</v>
      </c>
      <c r="Q224" s="1106">
        <v>193248.54</v>
      </c>
      <c r="R224" s="1106">
        <v>193248.54</v>
      </c>
      <c r="S224" s="1106">
        <v>193248.54</v>
      </c>
      <c r="T224" s="1106">
        <v>193248.54</v>
      </c>
      <c r="U224" s="1106">
        <v>193248.54</v>
      </c>
      <c r="V224" s="1106">
        <v>193248.54</v>
      </c>
    </row>
    <row r="225" spans="1:22">
      <c r="A225" s="1083">
        <v>4089000500</v>
      </c>
      <c r="B225" s="1083">
        <v>2</v>
      </c>
      <c r="C225" s="1083">
        <v>5</v>
      </c>
      <c r="D225" s="1083">
        <v>3</v>
      </c>
      <c r="E225" s="1083" t="s">
        <v>3367</v>
      </c>
      <c r="F225" s="1083">
        <v>287</v>
      </c>
      <c r="G225" s="1083" t="s">
        <v>3368</v>
      </c>
      <c r="H225" s="1083">
        <v>1</v>
      </c>
      <c r="I225" s="1103">
        <v>33801</v>
      </c>
      <c r="J225" s="1103">
        <v>1</v>
      </c>
      <c r="K225" s="1104">
        <v>21</v>
      </c>
      <c r="L225" s="1105">
        <v>1</v>
      </c>
      <c r="M225" s="1083">
        <v>2</v>
      </c>
      <c r="N225" s="1083" t="s">
        <v>3370</v>
      </c>
      <c r="O225" s="1103">
        <v>10</v>
      </c>
      <c r="P225" s="1106">
        <v>0</v>
      </c>
      <c r="Q225" s="1106">
        <v>555797.56999999995</v>
      </c>
      <c r="R225" s="1106">
        <v>555797.56999999995</v>
      </c>
      <c r="S225" s="1106">
        <v>555797.56999999995</v>
      </c>
      <c r="T225" s="1106">
        <v>555797.56999999995</v>
      </c>
      <c r="U225" s="1106">
        <v>555797.56999999995</v>
      </c>
      <c r="V225" s="1106">
        <v>555797.56999999995</v>
      </c>
    </row>
    <row r="226" spans="1:22">
      <c r="A226" s="1083">
        <v>4089000500</v>
      </c>
      <c r="B226" s="1083">
        <v>2</v>
      </c>
      <c r="C226" s="1083">
        <v>5</v>
      </c>
      <c r="D226" s="1083">
        <v>3</v>
      </c>
      <c r="E226" s="1083" t="s">
        <v>3367</v>
      </c>
      <c r="F226" s="1083">
        <v>287</v>
      </c>
      <c r="G226" s="1083" t="s">
        <v>3368</v>
      </c>
      <c r="H226" s="1083">
        <v>1</v>
      </c>
      <c r="I226" s="1103">
        <v>33801</v>
      </c>
      <c r="J226" s="1103">
        <v>1</v>
      </c>
      <c r="K226" s="1104">
        <v>21</v>
      </c>
      <c r="L226" s="1105">
        <v>1</v>
      </c>
      <c r="M226" s="1083">
        <v>3</v>
      </c>
      <c r="N226" s="1083" t="s">
        <v>3371</v>
      </c>
      <c r="O226" s="1103">
        <v>10</v>
      </c>
      <c r="P226" s="1106">
        <v>0</v>
      </c>
      <c r="Q226" s="1106">
        <v>561480.11</v>
      </c>
      <c r="R226" s="1106">
        <v>561480.11</v>
      </c>
      <c r="S226" s="1106">
        <v>5153.53</v>
      </c>
      <c r="T226" s="1106">
        <v>5153.53</v>
      </c>
      <c r="U226" s="1106">
        <v>5153.53</v>
      </c>
      <c r="V226" s="1106">
        <v>5153.53</v>
      </c>
    </row>
    <row r="227" spans="1:22">
      <c r="A227" s="1083">
        <v>4089000600</v>
      </c>
      <c r="B227" s="1083">
        <v>2</v>
      </c>
      <c r="C227" s="1083">
        <v>5</v>
      </c>
      <c r="D227" s="1083">
        <v>3</v>
      </c>
      <c r="E227" s="1083" t="s">
        <v>3367</v>
      </c>
      <c r="F227" s="1083">
        <v>459</v>
      </c>
      <c r="G227" s="1083" t="s">
        <v>3368</v>
      </c>
      <c r="H227" s="1083">
        <v>1</v>
      </c>
      <c r="I227" s="1103">
        <v>33901</v>
      </c>
      <c r="J227" s="1103">
        <v>1</v>
      </c>
      <c r="K227" s="1104">
        <v>21</v>
      </c>
      <c r="L227" s="1105">
        <v>1</v>
      </c>
      <c r="M227" s="1083">
        <v>2</v>
      </c>
      <c r="N227" s="1083" t="s">
        <v>3370</v>
      </c>
      <c r="O227" s="1103">
        <v>10</v>
      </c>
      <c r="P227" s="1106">
        <v>48997.45</v>
      </c>
      <c r="Q227" s="1106">
        <v>-48997.45</v>
      </c>
      <c r="R227" s="1106">
        <v>0</v>
      </c>
      <c r="S227" s="1106">
        <v>0</v>
      </c>
      <c r="T227" s="1106">
        <v>0</v>
      </c>
      <c r="U227" s="1106">
        <v>0</v>
      </c>
      <c r="V227" s="1106">
        <v>0</v>
      </c>
    </row>
    <row r="228" spans="1:22">
      <c r="A228" s="1083">
        <v>4089000300</v>
      </c>
      <c r="B228" s="1083">
        <v>2</v>
      </c>
      <c r="C228" s="1083">
        <v>5</v>
      </c>
      <c r="D228" s="1083">
        <v>3</v>
      </c>
      <c r="E228" s="1083" t="s">
        <v>3367</v>
      </c>
      <c r="F228" s="1083">
        <v>112</v>
      </c>
      <c r="G228" s="1083" t="s">
        <v>3368</v>
      </c>
      <c r="H228" s="1083">
        <v>1</v>
      </c>
      <c r="I228" s="1103">
        <v>33901</v>
      </c>
      <c r="J228" s="1103">
        <v>1</v>
      </c>
      <c r="K228" s="1104">
        <v>21</v>
      </c>
      <c r="L228" s="1105">
        <v>1</v>
      </c>
      <c r="M228" s="1083">
        <v>3</v>
      </c>
      <c r="N228" s="1083" t="s">
        <v>3371</v>
      </c>
      <c r="O228" s="1103">
        <v>10</v>
      </c>
      <c r="P228" s="1106">
        <v>131470.66</v>
      </c>
      <c r="Q228" s="1106">
        <v>-5500</v>
      </c>
      <c r="R228" s="1106">
        <v>125970.66</v>
      </c>
      <c r="S228" s="1106">
        <v>0</v>
      </c>
      <c r="T228" s="1106">
        <v>0</v>
      </c>
      <c r="U228" s="1106">
        <v>0</v>
      </c>
      <c r="V228" s="1106">
        <v>0</v>
      </c>
    </row>
    <row r="229" spans="1:22">
      <c r="A229" s="1083">
        <v>4089000600</v>
      </c>
      <c r="B229" s="1083">
        <v>2</v>
      </c>
      <c r="C229" s="1083">
        <v>5</v>
      </c>
      <c r="D229" s="1083">
        <v>3</v>
      </c>
      <c r="E229" s="1083" t="s">
        <v>3367</v>
      </c>
      <c r="F229" s="1083">
        <v>459</v>
      </c>
      <c r="G229" s="1083" t="s">
        <v>3368</v>
      </c>
      <c r="H229" s="1083">
        <v>1</v>
      </c>
      <c r="I229" s="1103">
        <v>33901</v>
      </c>
      <c r="J229" s="1103">
        <v>1</v>
      </c>
      <c r="K229" s="1104">
        <v>21</v>
      </c>
      <c r="L229" s="1105">
        <v>1</v>
      </c>
      <c r="M229" s="1083">
        <v>3</v>
      </c>
      <c r="N229" s="1083" t="s">
        <v>3371</v>
      </c>
      <c r="O229" s="1103">
        <v>10</v>
      </c>
      <c r="P229" s="1106">
        <v>16718.240000000002</v>
      </c>
      <c r="Q229" s="1106">
        <v>-16718.240000000002</v>
      </c>
      <c r="R229" s="1106">
        <v>0</v>
      </c>
      <c r="S229" s="1106">
        <v>0</v>
      </c>
      <c r="T229" s="1106">
        <v>0</v>
      </c>
      <c r="U229" s="1106">
        <v>0</v>
      </c>
      <c r="V229" s="1106">
        <v>0</v>
      </c>
    </row>
    <row r="230" spans="1:22">
      <c r="A230" s="1083">
        <v>4089000500</v>
      </c>
      <c r="B230" s="1083">
        <v>2</v>
      </c>
      <c r="C230" s="1083">
        <v>5</v>
      </c>
      <c r="D230" s="1083">
        <v>3</v>
      </c>
      <c r="E230" s="1083" t="s">
        <v>3367</v>
      </c>
      <c r="F230" s="1083">
        <v>287</v>
      </c>
      <c r="G230" s="1083" t="s">
        <v>3368</v>
      </c>
      <c r="H230" s="1083">
        <v>1</v>
      </c>
      <c r="I230" s="1103">
        <v>34101</v>
      </c>
      <c r="J230" s="1103">
        <v>1</v>
      </c>
      <c r="K230" s="1104">
        <v>21</v>
      </c>
      <c r="L230" s="1105">
        <v>1</v>
      </c>
      <c r="M230" s="1083">
        <v>1</v>
      </c>
      <c r="N230" s="1083" t="s">
        <v>3369</v>
      </c>
      <c r="O230" s="1103">
        <v>10</v>
      </c>
      <c r="P230" s="1106">
        <v>9302</v>
      </c>
      <c r="Q230" s="1106">
        <v>-9302</v>
      </c>
      <c r="R230" s="1106">
        <v>0</v>
      </c>
      <c r="S230" s="1106">
        <v>0</v>
      </c>
      <c r="T230" s="1106">
        <v>0</v>
      </c>
      <c r="U230" s="1106">
        <v>0</v>
      </c>
      <c r="V230" s="1106">
        <v>0</v>
      </c>
    </row>
    <row r="231" spans="1:22">
      <c r="A231" s="1083">
        <v>4089000500</v>
      </c>
      <c r="B231" s="1083">
        <v>2</v>
      </c>
      <c r="C231" s="1083">
        <v>5</v>
      </c>
      <c r="D231" s="1083">
        <v>3</v>
      </c>
      <c r="E231" s="1083" t="s">
        <v>3367</v>
      </c>
      <c r="F231" s="1083">
        <v>287</v>
      </c>
      <c r="G231" s="1083" t="s">
        <v>3368</v>
      </c>
      <c r="H231" s="1083">
        <v>1</v>
      </c>
      <c r="I231" s="1103">
        <v>34101</v>
      </c>
      <c r="J231" s="1103">
        <v>1</v>
      </c>
      <c r="K231" s="1104">
        <v>21</v>
      </c>
      <c r="L231" s="1105">
        <v>1</v>
      </c>
      <c r="M231" s="1083">
        <v>2</v>
      </c>
      <c r="N231" s="1083" t="s">
        <v>3370</v>
      </c>
      <c r="O231" s="1103">
        <v>10</v>
      </c>
      <c r="P231" s="1106">
        <v>14404.92</v>
      </c>
      <c r="Q231" s="1106">
        <v>-10562.26</v>
      </c>
      <c r="R231" s="1106">
        <v>3842.66</v>
      </c>
      <c r="S231" s="1106">
        <v>3842.66</v>
      </c>
      <c r="T231" s="1106">
        <v>3842.66</v>
      </c>
      <c r="U231" s="1106">
        <v>3842.66</v>
      </c>
      <c r="V231" s="1106">
        <v>3842.66</v>
      </c>
    </row>
    <row r="232" spans="1:22">
      <c r="A232" s="1083">
        <v>4089000500</v>
      </c>
      <c r="B232" s="1083">
        <v>2</v>
      </c>
      <c r="C232" s="1083">
        <v>5</v>
      </c>
      <c r="D232" s="1083">
        <v>3</v>
      </c>
      <c r="E232" s="1083" t="s">
        <v>3367</v>
      </c>
      <c r="F232" s="1083">
        <v>287</v>
      </c>
      <c r="G232" s="1083" t="s">
        <v>3368</v>
      </c>
      <c r="H232" s="1083">
        <v>1</v>
      </c>
      <c r="I232" s="1103">
        <v>34101</v>
      </c>
      <c r="J232" s="1103">
        <v>1</v>
      </c>
      <c r="K232" s="1104">
        <v>21</v>
      </c>
      <c r="L232" s="1105">
        <v>1</v>
      </c>
      <c r="M232" s="1083">
        <v>3</v>
      </c>
      <c r="N232" s="1083" t="s">
        <v>3371</v>
      </c>
      <c r="O232" s="1103">
        <v>10</v>
      </c>
      <c r="P232" s="1106">
        <v>3577.35</v>
      </c>
      <c r="Q232" s="1106">
        <v>0</v>
      </c>
      <c r="R232" s="1106">
        <v>3577.35</v>
      </c>
      <c r="S232" s="1106">
        <v>1299.78</v>
      </c>
      <c r="T232" s="1106">
        <v>1299.78</v>
      </c>
      <c r="U232" s="1106">
        <v>1299.78</v>
      </c>
      <c r="V232" s="1106">
        <v>1299.78</v>
      </c>
    </row>
    <row r="233" spans="1:22">
      <c r="A233" s="1083">
        <v>4089000500</v>
      </c>
      <c r="B233" s="1083">
        <v>2</v>
      </c>
      <c r="C233" s="1083">
        <v>5</v>
      </c>
      <c r="D233" s="1083">
        <v>3</v>
      </c>
      <c r="E233" s="1083" t="s">
        <v>3367</v>
      </c>
      <c r="F233" s="1083">
        <v>287</v>
      </c>
      <c r="G233" s="1083" t="s">
        <v>3368</v>
      </c>
      <c r="H233" s="1083">
        <v>1</v>
      </c>
      <c r="I233" s="1103">
        <v>34401</v>
      </c>
      <c r="J233" s="1103">
        <v>1</v>
      </c>
      <c r="K233" s="1104">
        <v>21</v>
      </c>
      <c r="L233" s="1105">
        <v>1</v>
      </c>
      <c r="M233" s="1083">
        <v>1</v>
      </c>
      <c r="N233" s="1083" t="s">
        <v>3369</v>
      </c>
      <c r="O233" s="1103">
        <v>10</v>
      </c>
      <c r="P233" s="1106">
        <v>26468.16</v>
      </c>
      <c r="Q233" s="1106">
        <v>-26468.16</v>
      </c>
      <c r="R233" s="1106">
        <v>0</v>
      </c>
      <c r="S233" s="1106">
        <v>0</v>
      </c>
      <c r="T233" s="1106">
        <v>0</v>
      </c>
      <c r="U233" s="1106">
        <v>0</v>
      </c>
      <c r="V233" s="1106">
        <v>0</v>
      </c>
    </row>
    <row r="234" spans="1:22">
      <c r="A234" s="1083">
        <v>4089000500</v>
      </c>
      <c r="B234" s="1083">
        <v>2</v>
      </c>
      <c r="C234" s="1083">
        <v>5</v>
      </c>
      <c r="D234" s="1083">
        <v>3</v>
      </c>
      <c r="E234" s="1083" t="s">
        <v>3367</v>
      </c>
      <c r="F234" s="1083">
        <v>287</v>
      </c>
      <c r="G234" s="1083" t="s">
        <v>3368</v>
      </c>
      <c r="H234" s="1083">
        <v>1</v>
      </c>
      <c r="I234" s="1103">
        <v>34401</v>
      </c>
      <c r="J234" s="1103">
        <v>1</v>
      </c>
      <c r="K234" s="1104">
        <v>21</v>
      </c>
      <c r="L234" s="1105">
        <v>1</v>
      </c>
      <c r="M234" s="1083">
        <v>2</v>
      </c>
      <c r="N234" s="1083" t="s">
        <v>3370</v>
      </c>
      <c r="O234" s="1103">
        <v>10</v>
      </c>
      <c r="P234" s="1106">
        <v>39538.800000000003</v>
      </c>
      <c r="Q234" s="1106">
        <v>-39538.800000000003</v>
      </c>
      <c r="R234" s="1106">
        <v>0</v>
      </c>
      <c r="S234" s="1106">
        <v>0</v>
      </c>
      <c r="T234" s="1106">
        <v>0</v>
      </c>
      <c r="U234" s="1106">
        <v>0</v>
      </c>
      <c r="V234" s="1106">
        <v>0</v>
      </c>
    </row>
    <row r="235" spans="1:22">
      <c r="A235" s="1083">
        <v>4089000500</v>
      </c>
      <c r="B235" s="1083">
        <v>2</v>
      </c>
      <c r="C235" s="1083">
        <v>5</v>
      </c>
      <c r="D235" s="1083">
        <v>3</v>
      </c>
      <c r="E235" s="1083" t="s">
        <v>3367</v>
      </c>
      <c r="F235" s="1083">
        <v>287</v>
      </c>
      <c r="G235" s="1083" t="s">
        <v>3368</v>
      </c>
      <c r="H235" s="1083">
        <v>1</v>
      </c>
      <c r="I235" s="1103">
        <v>34401</v>
      </c>
      <c r="J235" s="1103">
        <v>1</v>
      </c>
      <c r="K235" s="1104">
        <v>21</v>
      </c>
      <c r="L235" s="1105">
        <v>1</v>
      </c>
      <c r="M235" s="1083">
        <v>3</v>
      </c>
      <c r="N235" s="1083" t="s">
        <v>3371</v>
      </c>
      <c r="O235" s="1103">
        <v>10</v>
      </c>
      <c r="P235" s="1106">
        <v>39176.82</v>
      </c>
      <c r="Q235" s="1106">
        <v>-36.74</v>
      </c>
      <c r="R235" s="1106">
        <v>39140.080000000002</v>
      </c>
      <c r="S235" s="1106">
        <v>26866.44</v>
      </c>
      <c r="T235" s="1106">
        <v>26866.44</v>
      </c>
      <c r="U235" s="1106">
        <v>23777.19</v>
      </c>
      <c r="V235" s="1106">
        <v>23777.19</v>
      </c>
    </row>
    <row r="236" spans="1:22">
      <c r="A236" s="1083">
        <v>4089000500</v>
      </c>
      <c r="B236" s="1083">
        <v>2</v>
      </c>
      <c r="C236" s="1083">
        <v>5</v>
      </c>
      <c r="D236" s="1083">
        <v>3</v>
      </c>
      <c r="E236" s="1083" t="s">
        <v>3367</v>
      </c>
      <c r="F236" s="1083">
        <v>287</v>
      </c>
      <c r="G236" s="1083" t="s">
        <v>3368</v>
      </c>
      <c r="H236" s="1083">
        <v>1</v>
      </c>
      <c r="I236" s="1103">
        <v>34501</v>
      </c>
      <c r="J236" s="1103">
        <v>1</v>
      </c>
      <c r="K236" s="1104">
        <v>21</v>
      </c>
      <c r="L236" s="1105">
        <v>1</v>
      </c>
      <c r="M236" s="1083">
        <v>3</v>
      </c>
      <c r="N236" s="1083" t="s">
        <v>3371</v>
      </c>
      <c r="O236" s="1103">
        <v>10</v>
      </c>
      <c r="P236" s="1106">
        <v>234314.6</v>
      </c>
      <c r="Q236" s="1106">
        <v>-2721.21</v>
      </c>
      <c r="R236" s="1106">
        <v>231593.39</v>
      </c>
      <c r="S236" s="1106">
        <v>231593.39</v>
      </c>
      <c r="T236" s="1106">
        <v>231593.39</v>
      </c>
      <c r="U236" s="1106">
        <v>0</v>
      </c>
      <c r="V236" s="1106">
        <v>0</v>
      </c>
    </row>
    <row r="237" spans="1:22">
      <c r="A237" s="1083">
        <v>4089000500</v>
      </c>
      <c r="B237" s="1083">
        <v>2</v>
      </c>
      <c r="C237" s="1083">
        <v>5</v>
      </c>
      <c r="D237" s="1083">
        <v>3</v>
      </c>
      <c r="E237" s="1083" t="s">
        <v>3367</v>
      </c>
      <c r="F237" s="1083">
        <v>287</v>
      </c>
      <c r="G237" s="1083" t="s">
        <v>3368</v>
      </c>
      <c r="H237" s="1083">
        <v>1</v>
      </c>
      <c r="I237" s="1103">
        <v>34701</v>
      </c>
      <c r="J237" s="1103">
        <v>1</v>
      </c>
      <c r="K237" s="1104">
        <v>21</v>
      </c>
      <c r="L237" s="1105">
        <v>1</v>
      </c>
      <c r="M237" s="1083">
        <v>1</v>
      </c>
      <c r="N237" s="1083" t="s">
        <v>3369</v>
      </c>
      <c r="O237" s="1103">
        <v>10</v>
      </c>
      <c r="P237" s="1106">
        <v>25000</v>
      </c>
      <c r="Q237" s="1106">
        <v>-25000</v>
      </c>
      <c r="R237" s="1106">
        <v>0</v>
      </c>
      <c r="S237" s="1106">
        <v>0</v>
      </c>
      <c r="T237" s="1106">
        <v>0</v>
      </c>
      <c r="U237" s="1106">
        <v>0</v>
      </c>
      <c r="V237" s="1106">
        <v>0</v>
      </c>
    </row>
    <row r="238" spans="1:22">
      <c r="A238" s="1083">
        <v>4089000600</v>
      </c>
      <c r="B238" s="1083">
        <v>2</v>
      </c>
      <c r="C238" s="1083">
        <v>5</v>
      </c>
      <c r="D238" s="1083">
        <v>3</v>
      </c>
      <c r="E238" s="1083" t="s">
        <v>3367</v>
      </c>
      <c r="F238" s="1083">
        <v>459</v>
      </c>
      <c r="G238" s="1083" t="s">
        <v>3368</v>
      </c>
      <c r="H238" s="1083">
        <v>1</v>
      </c>
      <c r="I238" s="1103">
        <v>34701</v>
      </c>
      <c r="J238" s="1103">
        <v>1</v>
      </c>
      <c r="K238" s="1104">
        <v>21</v>
      </c>
      <c r="L238" s="1105">
        <v>1</v>
      </c>
      <c r="M238" s="1083">
        <v>1</v>
      </c>
      <c r="N238" s="1083" t="s">
        <v>3369</v>
      </c>
      <c r="O238" s="1103">
        <v>10</v>
      </c>
      <c r="P238" s="1106">
        <v>59259.61</v>
      </c>
      <c r="Q238" s="1106">
        <v>-59259.61</v>
      </c>
      <c r="R238" s="1106">
        <v>0</v>
      </c>
      <c r="S238" s="1106">
        <v>0</v>
      </c>
      <c r="T238" s="1106">
        <v>0</v>
      </c>
      <c r="U238" s="1106">
        <v>0</v>
      </c>
      <c r="V238" s="1106">
        <v>0</v>
      </c>
    </row>
    <row r="239" spans="1:22">
      <c r="A239" s="1083">
        <v>4089000500</v>
      </c>
      <c r="B239" s="1083">
        <v>2</v>
      </c>
      <c r="C239" s="1083">
        <v>5</v>
      </c>
      <c r="D239" s="1083">
        <v>3</v>
      </c>
      <c r="E239" s="1083" t="s">
        <v>3367</v>
      </c>
      <c r="F239" s="1083">
        <v>287</v>
      </c>
      <c r="G239" s="1083" t="s">
        <v>3368</v>
      </c>
      <c r="H239" s="1083">
        <v>1</v>
      </c>
      <c r="I239" s="1103">
        <v>34701</v>
      </c>
      <c r="J239" s="1103">
        <v>1</v>
      </c>
      <c r="K239" s="1104">
        <v>21</v>
      </c>
      <c r="L239" s="1105">
        <v>1</v>
      </c>
      <c r="M239" s="1083">
        <v>2</v>
      </c>
      <c r="N239" s="1083" t="s">
        <v>3370</v>
      </c>
      <c r="O239" s="1103">
        <v>10</v>
      </c>
      <c r="P239" s="1106">
        <v>40877.21</v>
      </c>
      <c r="Q239" s="1106">
        <v>-40567.699999999997</v>
      </c>
      <c r="R239" s="1106">
        <v>309.51</v>
      </c>
      <c r="S239" s="1106">
        <v>309.51</v>
      </c>
      <c r="T239" s="1106">
        <v>309.51</v>
      </c>
      <c r="U239" s="1106">
        <v>309.51</v>
      </c>
      <c r="V239" s="1106">
        <v>309.51</v>
      </c>
    </row>
    <row r="240" spans="1:22">
      <c r="A240" s="1083">
        <v>4089000500</v>
      </c>
      <c r="B240" s="1083">
        <v>2</v>
      </c>
      <c r="C240" s="1083">
        <v>5</v>
      </c>
      <c r="D240" s="1083">
        <v>3</v>
      </c>
      <c r="E240" s="1083" t="s">
        <v>3367</v>
      </c>
      <c r="F240" s="1083">
        <v>287</v>
      </c>
      <c r="G240" s="1083" t="s">
        <v>3368</v>
      </c>
      <c r="H240" s="1083">
        <v>1</v>
      </c>
      <c r="I240" s="1103">
        <v>34701</v>
      </c>
      <c r="J240" s="1103">
        <v>1</v>
      </c>
      <c r="K240" s="1104">
        <v>21</v>
      </c>
      <c r="L240" s="1105">
        <v>1</v>
      </c>
      <c r="M240" s="1083">
        <v>3</v>
      </c>
      <c r="N240" s="1083" t="s">
        <v>3371</v>
      </c>
      <c r="O240" s="1103">
        <v>10</v>
      </c>
      <c r="P240" s="1106">
        <v>26095.38</v>
      </c>
      <c r="Q240" s="1106">
        <v>-18177.900000000001</v>
      </c>
      <c r="R240" s="1106">
        <v>7917.48</v>
      </c>
      <c r="S240" s="1106">
        <v>1241.55</v>
      </c>
      <c r="T240" s="1106">
        <v>1241.55</v>
      </c>
      <c r="U240" s="1106">
        <v>1241.55</v>
      </c>
      <c r="V240" s="1106">
        <v>1241.55</v>
      </c>
    </row>
    <row r="241" spans="1:22">
      <c r="A241" s="1083">
        <v>4089000500</v>
      </c>
      <c r="B241" s="1083">
        <v>2</v>
      </c>
      <c r="C241" s="1083">
        <v>5</v>
      </c>
      <c r="D241" s="1083">
        <v>3</v>
      </c>
      <c r="E241" s="1083" t="s">
        <v>3367</v>
      </c>
      <c r="F241" s="1083">
        <v>287</v>
      </c>
      <c r="G241" s="1083" t="s">
        <v>3368</v>
      </c>
      <c r="H241" s="1083">
        <v>1</v>
      </c>
      <c r="I241" s="1103">
        <v>35101</v>
      </c>
      <c r="J241" s="1103">
        <v>1</v>
      </c>
      <c r="K241" s="1104">
        <v>21</v>
      </c>
      <c r="L241" s="1105">
        <v>1</v>
      </c>
      <c r="M241" s="1083">
        <v>1</v>
      </c>
      <c r="N241" s="1083" t="s">
        <v>3369</v>
      </c>
      <c r="O241" s="1103">
        <v>10</v>
      </c>
      <c r="P241" s="1106">
        <v>0</v>
      </c>
      <c r="Q241" s="1106">
        <v>196422.82</v>
      </c>
      <c r="R241" s="1106">
        <v>196422.82</v>
      </c>
      <c r="S241" s="1106">
        <v>196422.82</v>
      </c>
      <c r="T241" s="1106">
        <v>196422.82</v>
      </c>
      <c r="U241" s="1106">
        <v>196422.82</v>
      </c>
      <c r="V241" s="1106">
        <v>196422.82</v>
      </c>
    </row>
    <row r="242" spans="1:22">
      <c r="A242" s="1083">
        <v>4089000500</v>
      </c>
      <c r="B242" s="1083">
        <v>2</v>
      </c>
      <c r="C242" s="1083">
        <v>5</v>
      </c>
      <c r="D242" s="1083">
        <v>3</v>
      </c>
      <c r="E242" s="1083" t="s">
        <v>3367</v>
      </c>
      <c r="F242" s="1083">
        <v>287</v>
      </c>
      <c r="G242" s="1083" t="s">
        <v>3368</v>
      </c>
      <c r="H242" s="1083">
        <v>1</v>
      </c>
      <c r="I242" s="1103">
        <v>35101</v>
      </c>
      <c r="J242" s="1103">
        <v>1</v>
      </c>
      <c r="K242" s="1104">
        <v>21</v>
      </c>
      <c r="L242" s="1105">
        <v>1</v>
      </c>
      <c r="M242" s="1083">
        <v>2</v>
      </c>
      <c r="N242" s="1083" t="s">
        <v>3370</v>
      </c>
      <c r="O242" s="1103">
        <v>10</v>
      </c>
      <c r="P242" s="1106">
        <v>87822.2</v>
      </c>
      <c r="Q242" s="1106">
        <v>23119.89</v>
      </c>
      <c r="R242" s="1106">
        <v>110942.09</v>
      </c>
      <c r="S242" s="1106">
        <v>110942.09</v>
      </c>
      <c r="T242" s="1106">
        <v>110942.09</v>
      </c>
      <c r="U242" s="1106">
        <v>110942.09</v>
      </c>
      <c r="V242" s="1106">
        <v>110942.09</v>
      </c>
    </row>
    <row r="243" spans="1:22">
      <c r="A243" s="1083">
        <v>4089000600</v>
      </c>
      <c r="B243" s="1083">
        <v>2</v>
      </c>
      <c r="C243" s="1083">
        <v>5</v>
      </c>
      <c r="D243" s="1083">
        <v>3</v>
      </c>
      <c r="E243" s="1083" t="s">
        <v>3367</v>
      </c>
      <c r="F243" s="1083">
        <v>459</v>
      </c>
      <c r="G243" s="1083" t="s">
        <v>3368</v>
      </c>
      <c r="H243" s="1083">
        <v>1</v>
      </c>
      <c r="I243" s="1103">
        <v>35101</v>
      </c>
      <c r="J243" s="1103">
        <v>1</v>
      </c>
      <c r="K243" s="1104">
        <v>21</v>
      </c>
      <c r="L243" s="1105">
        <v>1</v>
      </c>
      <c r="M243" s="1083">
        <v>2</v>
      </c>
      <c r="N243" s="1083" t="s">
        <v>3370</v>
      </c>
      <c r="O243" s="1103">
        <v>10</v>
      </c>
      <c r="P243" s="1106">
        <v>0</v>
      </c>
      <c r="Q243" s="1106">
        <v>54583.7</v>
      </c>
      <c r="R243" s="1106">
        <v>54583.7</v>
      </c>
      <c r="S243" s="1106">
        <v>54583.7</v>
      </c>
      <c r="T243" s="1106">
        <v>54583.7</v>
      </c>
      <c r="U243" s="1106">
        <v>54583.7</v>
      </c>
      <c r="V243" s="1106">
        <v>54583.7</v>
      </c>
    </row>
    <row r="244" spans="1:22">
      <c r="A244" s="1083">
        <v>4089000500</v>
      </c>
      <c r="B244" s="1083">
        <v>2</v>
      </c>
      <c r="C244" s="1083">
        <v>5</v>
      </c>
      <c r="D244" s="1083">
        <v>3</v>
      </c>
      <c r="E244" s="1083" t="s">
        <v>3367</v>
      </c>
      <c r="F244" s="1083">
        <v>287</v>
      </c>
      <c r="G244" s="1083" t="s">
        <v>3368</v>
      </c>
      <c r="H244" s="1083">
        <v>1</v>
      </c>
      <c r="I244" s="1103">
        <v>35101</v>
      </c>
      <c r="J244" s="1103">
        <v>1</v>
      </c>
      <c r="K244" s="1104">
        <v>21</v>
      </c>
      <c r="L244" s="1105">
        <v>1</v>
      </c>
      <c r="M244" s="1083">
        <v>3</v>
      </c>
      <c r="N244" s="1083" t="s">
        <v>3371</v>
      </c>
      <c r="O244" s="1103">
        <v>10</v>
      </c>
      <c r="P244" s="1106">
        <v>164762.01</v>
      </c>
      <c r="Q244" s="1106">
        <v>-40000</v>
      </c>
      <c r="R244" s="1106">
        <v>124762.01</v>
      </c>
      <c r="S244" s="1106">
        <v>112595.63</v>
      </c>
      <c r="T244" s="1106">
        <v>112595.63</v>
      </c>
      <c r="U244" s="1106">
        <v>112595.63</v>
      </c>
      <c r="V244" s="1106">
        <v>112595.63</v>
      </c>
    </row>
    <row r="245" spans="1:22">
      <c r="A245" s="1083">
        <v>4089000500</v>
      </c>
      <c r="B245" s="1083">
        <v>2</v>
      </c>
      <c r="C245" s="1083">
        <v>5</v>
      </c>
      <c r="D245" s="1083">
        <v>3</v>
      </c>
      <c r="E245" s="1083" t="s">
        <v>3367</v>
      </c>
      <c r="F245" s="1083">
        <v>287</v>
      </c>
      <c r="G245" s="1083" t="s">
        <v>3368</v>
      </c>
      <c r="H245" s="1083">
        <v>1</v>
      </c>
      <c r="I245" s="1103">
        <v>35201</v>
      </c>
      <c r="J245" s="1103">
        <v>1</v>
      </c>
      <c r="K245" s="1104">
        <v>21</v>
      </c>
      <c r="L245" s="1105">
        <v>1</v>
      </c>
      <c r="M245" s="1083">
        <v>1</v>
      </c>
      <c r="N245" s="1083" t="s">
        <v>3369</v>
      </c>
      <c r="O245" s="1103">
        <v>10</v>
      </c>
      <c r="P245" s="1106">
        <v>5804.88</v>
      </c>
      <c r="Q245" s="1106">
        <v>45358.45</v>
      </c>
      <c r="R245" s="1106">
        <v>51163.33</v>
      </c>
      <c r="S245" s="1106">
        <v>51163.33</v>
      </c>
      <c r="T245" s="1106">
        <v>51163.33</v>
      </c>
      <c r="U245" s="1106">
        <v>51163.33</v>
      </c>
      <c r="V245" s="1106">
        <v>51163.33</v>
      </c>
    </row>
    <row r="246" spans="1:22">
      <c r="A246" s="1083">
        <v>4089000500</v>
      </c>
      <c r="B246" s="1083">
        <v>2</v>
      </c>
      <c r="C246" s="1083">
        <v>5</v>
      </c>
      <c r="D246" s="1083">
        <v>3</v>
      </c>
      <c r="E246" s="1083" t="s">
        <v>3367</v>
      </c>
      <c r="F246" s="1083">
        <v>287</v>
      </c>
      <c r="G246" s="1083" t="s">
        <v>3368</v>
      </c>
      <c r="H246" s="1083">
        <v>1</v>
      </c>
      <c r="I246" s="1103">
        <v>35201</v>
      </c>
      <c r="J246" s="1103">
        <v>1</v>
      </c>
      <c r="K246" s="1104">
        <v>21</v>
      </c>
      <c r="L246" s="1105">
        <v>1</v>
      </c>
      <c r="M246" s="1083">
        <v>2</v>
      </c>
      <c r="N246" s="1083" t="s">
        <v>3370</v>
      </c>
      <c r="O246" s="1103">
        <v>10</v>
      </c>
      <c r="P246" s="1106">
        <v>6898.31</v>
      </c>
      <c r="Q246" s="1106">
        <v>-943.24</v>
      </c>
      <c r="R246" s="1106">
        <v>5955.07</v>
      </c>
      <c r="S246" s="1106">
        <v>5955.07</v>
      </c>
      <c r="T246" s="1106">
        <v>5955.07</v>
      </c>
      <c r="U246" s="1106">
        <v>5955.07</v>
      </c>
      <c r="V246" s="1106">
        <v>5955.07</v>
      </c>
    </row>
    <row r="247" spans="1:22">
      <c r="A247" s="1083">
        <v>4089000500</v>
      </c>
      <c r="B247" s="1083">
        <v>2</v>
      </c>
      <c r="C247" s="1083">
        <v>5</v>
      </c>
      <c r="D247" s="1083">
        <v>3</v>
      </c>
      <c r="E247" s="1083" t="s">
        <v>3367</v>
      </c>
      <c r="F247" s="1083">
        <v>287</v>
      </c>
      <c r="G247" s="1083" t="s">
        <v>3368</v>
      </c>
      <c r="H247" s="1083">
        <v>1</v>
      </c>
      <c r="I247" s="1103">
        <v>35201</v>
      </c>
      <c r="J247" s="1103">
        <v>1</v>
      </c>
      <c r="K247" s="1104">
        <v>21</v>
      </c>
      <c r="L247" s="1105">
        <v>1</v>
      </c>
      <c r="M247" s="1083">
        <v>3</v>
      </c>
      <c r="N247" s="1083" t="s">
        <v>3371</v>
      </c>
      <c r="O247" s="1103">
        <v>10</v>
      </c>
      <c r="P247" s="1106">
        <v>5955.07</v>
      </c>
      <c r="Q247" s="1106">
        <v>0</v>
      </c>
      <c r="R247" s="1106">
        <v>5955.07</v>
      </c>
      <c r="S247" s="1106">
        <v>0</v>
      </c>
      <c r="T247" s="1106">
        <v>0</v>
      </c>
      <c r="U247" s="1106">
        <v>0</v>
      </c>
      <c r="V247" s="1106">
        <v>0</v>
      </c>
    </row>
    <row r="248" spans="1:22">
      <c r="A248" s="1083">
        <v>4089000500</v>
      </c>
      <c r="B248" s="1083">
        <v>2</v>
      </c>
      <c r="C248" s="1083">
        <v>5</v>
      </c>
      <c r="D248" s="1083">
        <v>3</v>
      </c>
      <c r="E248" s="1083" t="s">
        <v>3367</v>
      </c>
      <c r="F248" s="1083">
        <v>287</v>
      </c>
      <c r="G248" s="1083" t="s">
        <v>3368</v>
      </c>
      <c r="H248" s="1083">
        <v>1</v>
      </c>
      <c r="I248" s="1103">
        <v>35202</v>
      </c>
      <c r="J248" s="1103">
        <v>1</v>
      </c>
      <c r="K248" s="1104">
        <v>21</v>
      </c>
      <c r="L248" s="1105">
        <v>1</v>
      </c>
      <c r="M248" s="1083">
        <v>1</v>
      </c>
      <c r="N248" s="1083" t="s">
        <v>3369</v>
      </c>
      <c r="O248" s="1103">
        <v>10</v>
      </c>
      <c r="P248" s="1106">
        <v>16326.11</v>
      </c>
      <c r="Q248" s="1106">
        <v>-16326.11</v>
      </c>
      <c r="R248" s="1106">
        <v>0</v>
      </c>
      <c r="S248" s="1106">
        <v>0</v>
      </c>
      <c r="T248" s="1106">
        <v>0</v>
      </c>
      <c r="U248" s="1106">
        <v>0</v>
      </c>
      <c r="V248" s="1106">
        <v>0</v>
      </c>
    </row>
    <row r="249" spans="1:22">
      <c r="A249" s="1083">
        <v>4089000500</v>
      </c>
      <c r="B249" s="1083">
        <v>2</v>
      </c>
      <c r="C249" s="1083">
        <v>5</v>
      </c>
      <c r="D249" s="1083">
        <v>3</v>
      </c>
      <c r="E249" s="1083" t="s">
        <v>3367</v>
      </c>
      <c r="F249" s="1083">
        <v>287</v>
      </c>
      <c r="G249" s="1083" t="s">
        <v>3368</v>
      </c>
      <c r="H249" s="1083">
        <v>1</v>
      </c>
      <c r="I249" s="1103">
        <v>35202</v>
      </c>
      <c r="J249" s="1103">
        <v>1</v>
      </c>
      <c r="K249" s="1104">
        <v>21</v>
      </c>
      <c r="L249" s="1105">
        <v>1</v>
      </c>
      <c r="M249" s="1083">
        <v>2</v>
      </c>
      <c r="N249" s="1083" t="s">
        <v>3370</v>
      </c>
      <c r="O249" s="1103">
        <v>10</v>
      </c>
      <c r="P249" s="1106">
        <v>19401.349999999999</v>
      </c>
      <c r="Q249" s="1106">
        <v>-19401.349999999999</v>
      </c>
      <c r="R249" s="1106">
        <v>0</v>
      </c>
      <c r="S249" s="1106">
        <v>0</v>
      </c>
      <c r="T249" s="1106">
        <v>0</v>
      </c>
      <c r="U249" s="1106">
        <v>0</v>
      </c>
      <c r="V249" s="1106">
        <v>0</v>
      </c>
    </row>
    <row r="250" spans="1:22">
      <c r="A250" s="1083">
        <v>4089000500</v>
      </c>
      <c r="B250" s="1083">
        <v>2</v>
      </c>
      <c r="C250" s="1083">
        <v>5</v>
      </c>
      <c r="D250" s="1083">
        <v>3</v>
      </c>
      <c r="E250" s="1083" t="s">
        <v>3367</v>
      </c>
      <c r="F250" s="1083">
        <v>287</v>
      </c>
      <c r="G250" s="1083" t="s">
        <v>3368</v>
      </c>
      <c r="H250" s="1083">
        <v>1</v>
      </c>
      <c r="I250" s="1103">
        <v>35301</v>
      </c>
      <c r="J250" s="1103">
        <v>1</v>
      </c>
      <c r="K250" s="1104">
        <v>21</v>
      </c>
      <c r="L250" s="1105">
        <v>1</v>
      </c>
      <c r="M250" s="1083">
        <v>1</v>
      </c>
      <c r="N250" s="1083" t="s">
        <v>3369</v>
      </c>
      <c r="O250" s="1103">
        <v>10</v>
      </c>
      <c r="P250" s="1106">
        <v>45368.86</v>
      </c>
      <c r="Q250" s="1106">
        <v>-45368.86</v>
      </c>
      <c r="R250" s="1106">
        <v>0</v>
      </c>
      <c r="S250" s="1106">
        <v>0</v>
      </c>
      <c r="T250" s="1106">
        <v>0</v>
      </c>
      <c r="U250" s="1106">
        <v>0</v>
      </c>
      <c r="V250" s="1106">
        <v>0</v>
      </c>
    </row>
    <row r="251" spans="1:22">
      <c r="A251" s="1083">
        <v>4089000800</v>
      </c>
      <c r="B251" s="1083">
        <v>2</v>
      </c>
      <c r="C251" s="1083">
        <v>5</v>
      </c>
      <c r="D251" s="1083">
        <v>3</v>
      </c>
      <c r="E251" s="1083" t="s">
        <v>3367</v>
      </c>
      <c r="F251" s="1083">
        <v>112</v>
      </c>
      <c r="G251" s="1083" t="s">
        <v>3368</v>
      </c>
      <c r="H251" s="1083">
        <v>1</v>
      </c>
      <c r="I251" s="1103">
        <v>35301</v>
      </c>
      <c r="J251" s="1103">
        <v>1</v>
      </c>
      <c r="K251" s="1104">
        <v>21</v>
      </c>
      <c r="L251" s="1105">
        <v>1</v>
      </c>
      <c r="M251" s="1083">
        <v>1</v>
      </c>
      <c r="N251" s="1083" t="s">
        <v>3369</v>
      </c>
      <c r="O251" s="1103">
        <v>10</v>
      </c>
      <c r="P251" s="1106">
        <v>0</v>
      </c>
      <c r="Q251" s="1106">
        <v>25429.52</v>
      </c>
      <c r="R251" s="1106">
        <v>25429.52</v>
      </c>
      <c r="S251" s="1106">
        <v>25429.52</v>
      </c>
      <c r="T251" s="1106">
        <v>25429.52</v>
      </c>
      <c r="U251" s="1106">
        <v>25429.52</v>
      </c>
      <c r="V251" s="1106">
        <v>25429.52</v>
      </c>
    </row>
    <row r="252" spans="1:22">
      <c r="A252" s="1083">
        <v>4089000500</v>
      </c>
      <c r="B252" s="1083">
        <v>2</v>
      </c>
      <c r="C252" s="1083">
        <v>5</v>
      </c>
      <c r="D252" s="1083">
        <v>3</v>
      </c>
      <c r="E252" s="1083" t="s">
        <v>3367</v>
      </c>
      <c r="F252" s="1083">
        <v>287</v>
      </c>
      <c r="G252" s="1083" t="s">
        <v>3368</v>
      </c>
      <c r="H252" s="1083">
        <v>1</v>
      </c>
      <c r="I252" s="1103">
        <v>35301</v>
      </c>
      <c r="J252" s="1103">
        <v>1</v>
      </c>
      <c r="K252" s="1104">
        <v>21</v>
      </c>
      <c r="L252" s="1105">
        <v>1</v>
      </c>
      <c r="M252" s="1083">
        <v>2</v>
      </c>
      <c r="N252" s="1083" t="s">
        <v>3370</v>
      </c>
      <c r="O252" s="1103">
        <v>10</v>
      </c>
      <c r="P252" s="1106">
        <v>46759.9</v>
      </c>
      <c r="Q252" s="1106">
        <v>-46759.9</v>
      </c>
      <c r="R252" s="1106">
        <v>0</v>
      </c>
      <c r="S252" s="1106">
        <v>0</v>
      </c>
      <c r="T252" s="1106">
        <v>0</v>
      </c>
      <c r="U252" s="1106">
        <v>0</v>
      </c>
      <c r="V252" s="1106">
        <v>0</v>
      </c>
    </row>
    <row r="253" spans="1:22">
      <c r="A253" s="1083">
        <v>4089000600</v>
      </c>
      <c r="B253" s="1083">
        <v>2</v>
      </c>
      <c r="C253" s="1083">
        <v>5</v>
      </c>
      <c r="D253" s="1083">
        <v>3</v>
      </c>
      <c r="E253" s="1083" t="s">
        <v>3367</v>
      </c>
      <c r="F253" s="1083">
        <v>459</v>
      </c>
      <c r="G253" s="1083" t="s">
        <v>3368</v>
      </c>
      <c r="H253" s="1083">
        <v>1</v>
      </c>
      <c r="I253" s="1103">
        <v>35301</v>
      </c>
      <c r="J253" s="1103">
        <v>1</v>
      </c>
      <c r="K253" s="1104">
        <v>21</v>
      </c>
      <c r="L253" s="1105">
        <v>1</v>
      </c>
      <c r="M253" s="1083">
        <v>2</v>
      </c>
      <c r="N253" s="1083" t="s">
        <v>3370</v>
      </c>
      <c r="O253" s="1103">
        <v>10</v>
      </c>
      <c r="P253" s="1106">
        <v>0</v>
      </c>
      <c r="Q253" s="1106">
        <v>27724</v>
      </c>
      <c r="R253" s="1106">
        <v>27724</v>
      </c>
      <c r="S253" s="1106">
        <v>27724</v>
      </c>
      <c r="T253" s="1106">
        <v>27724</v>
      </c>
      <c r="U253" s="1106">
        <v>27724</v>
      </c>
      <c r="V253" s="1106">
        <v>27724</v>
      </c>
    </row>
    <row r="254" spans="1:22">
      <c r="A254" s="1083">
        <v>4089000500</v>
      </c>
      <c r="B254" s="1083">
        <v>2</v>
      </c>
      <c r="C254" s="1083">
        <v>5</v>
      </c>
      <c r="D254" s="1083">
        <v>3</v>
      </c>
      <c r="E254" s="1083" t="s">
        <v>3367</v>
      </c>
      <c r="F254" s="1083">
        <v>287</v>
      </c>
      <c r="G254" s="1083" t="s">
        <v>3368</v>
      </c>
      <c r="H254" s="1083">
        <v>1</v>
      </c>
      <c r="I254" s="1103">
        <v>35301</v>
      </c>
      <c r="J254" s="1103">
        <v>1</v>
      </c>
      <c r="K254" s="1104">
        <v>21</v>
      </c>
      <c r="L254" s="1105">
        <v>1</v>
      </c>
      <c r="M254" s="1083">
        <v>3</v>
      </c>
      <c r="N254" s="1083" t="s">
        <v>3371</v>
      </c>
      <c r="O254" s="1103">
        <v>10</v>
      </c>
      <c r="P254" s="1106">
        <v>28930.12</v>
      </c>
      <c r="Q254" s="1106">
        <v>0</v>
      </c>
      <c r="R254" s="1106">
        <v>28930.12</v>
      </c>
      <c r="S254" s="1106">
        <v>0</v>
      </c>
      <c r="T254" s="1106">
        <v>0</v>
      </c>
      <c r="U254" s="1106">
        <v>0</v>
      </c>
      <c r="V254" s="1106">
        <v>0</v>
      </c>
    </row>
    <row r="255" spans="1:22">
      <c r="A255" s="1083">
        <v>4089000800</v>
      </c>
      <c r="B255" s="1083">
        <v>2</v>
      </c>
      <c r="C255" s="1083">
        <v>5</v>
      </c>
      <c r="D255" s="1083">
        <v>3</v>
      </c>
      <c r="E255" s="1083" t="s">
        <v>3367</v>
      </c>
      <c r="F255" s="1083">
        <v>112</v>
      </c>
      <c r="G255" s="1083" t="s">
        <v>3368</v>
      </c>
      <c r="H255" s="1083">
        <v>1</v>
      </c>
      <c r="I255" s="1103">
        <v>35302</v>
      </c>
      <c r="J255" s="1103">
        <v>1</v>
      </c>
      <c r="K255" s="1104">
        <v>21</v>
      </c>
      <c r="L255" s="1105">
        <v>1</v>
      </c>
      <c r="M255" s="1083">
        <v>1</v>
      </c>
      <c r="N255" s="1083" t="s">
        <v>3369</v>
      </c>
      <c r="O255" s="1103">
        <v>10</v>
      </c>
      <c r="P255" s="1106">
        <v>18199.8</v>
      </c>
      <c r="Q255" s="1106">
        <v>-18199.8</v>
      </c>
      <c r="R255" s="1106">
        <v>0</v>
      </c>
      <c r="S255" s="1106">
        <v>0</v>
      </c>
      <c r="T255" s="1106">
        <v>0</v>
      </c>
      <c r="U255" s="1106">
        <v>0</v>
      </c>
      <c r="V255" s="1106">
        <v>0</v>
      </c>
    </row>
    <row r="256" spans="1:22">
      <c r="A256" s="1083">
        <v>4089000600</v>
      </c>
      <c r="B256" s="1083">
        <v>2</v>
      </c>
      <c r="C256" s="1083">
        <v>5</v>
      </c>
      <c r="D256" s="1083">
        <v>3</v>
      </c>
      <c r="E256" s="1083" t="s">
        <v>3367</v>
      </c>
      <c r="F256" s="1083">
        <v>459</v>
      </c>
      <c r="G256" s="1083" t="s">
        <v>3368</v>
      </c>
      <c r="H256" s="1083">
        <v>1</v>
      </c>
      <c r="I256" s="1103">
        <v>35302</v>
      </c>
      <c r="J256" s="1103">
        <v>1</v>
      </c>
      <c r="K256" s="1104">
        <v>21</v>
      </c>
      <c r="L256" s="1105">
        <v>1</v>
      </c>
      <c r="M256" s="1083">
        <v>2</v>
      </c>
      <c r="N256" s="1083" t="s">
        <v>3370</v>
      </c>
      <c r="O256" s="1103">
        <v>10</v>
      </c>
      <c r="P256" s="1106">
        <v>0</v>
      </c>
      <c r="Q256" s="1106">
        <v>35991</v>
      </c>
      <c r="R256" s="1106">
        <v>35991</v>
      </c>
      <c r="S256" s="1106">
        <v>35991</v>
      </c>
      <c r="T256" s="1106">
        <v>35991</v>
      </c>
      <c r="U256" s="1106">
        <v>35991</v>
      </c>
      <c r="V256" s="1106">
        <v>35991</v>
      </c>
    </row>
    <row r="257" spans="1:22">
      <c r="A257" s="1083">
        <v>4089000800</v>
      </c>
      <c r="B257" s="1083">
        <v>2</v>
      </c>
      <c r="C257" s="1083">
        <v>5</v>
      </c>
      <c r="D257" s="1083">
        <v>3</v>
      </c>
      <c r="E257" s="1083" t="s">
        <v>3367</v>
      </c>
      <c r="F257" s="1083">
        <v>112</v>
      </c>
      <c r="G257" s="1083" t="s">
        <v>3368</v>
      </c>
      <c r="H257" s="1083">
        <v>1</v>
      </c>
      <c r="I257" s="1103">
        <v>35302</v>
      </c>
      <c r="J257" s="1103">
        <v>1</v>
      </c>
      <c r="K257" s="1104">
        <v>21</v>
      </c>
      <c r="L257" s="1105">
        <v>1</v>
      </c>
      <c r="M257" s="1083">
        <v>2</v>
      </c>
      <c r="N257" s="1083" t="s">
        <v>3370</v>
      </c>
      <c r="O257" s="1103">
        <v>10</v>
      </c>
      <c r="P257" s="1106">
        <v>21627.97</v>
      </c>
      <c r="Q257" s="1106">
        <v>-21627.97</v>
      </c>
      <c r="R257" s="1106">
        <v>0</v>
      </c>
      <c r="S257" s="1106">
        <v>0</v>
      </c>
      <c r="T257" s="1106">
        <v>0</v>
      </c>
      <c r="U257" s="1106">
        <v>0</v>
      </c>
      <c r="V257" s="1106">
        <v>0</v>
      </c>
    </row>
    <row r="258" spans="1:22">
      <c r="A258" s="1083">
        <v>4089000800</v>
      </c>
      <c r="B258" s="1083">
        <v>2</v>
      </c>
      <c r="C258" s="1083">
        <v>5</v>
      </c>
      <c r="D258" s="1083">
        <v>3</v>
      </c>
      <c r="E258" s="1083" t="s">
        <v>3367</v>
      </c>
      <c r="F258" s="1083">
        <v>112</v>
      </c>
      <c r="G258" s="1083" t="s">
        <v>3368</v>
      </c>
      <c r="H258" s="1083">
        <v>1</v>
      </c>
      <c r="I258" s="1103">
        <v>35302</v>
      </c>
      <c r="J258" s="1103">
        <v>1</v>
      </c>
      <c r="K258" s="1104">
        <v>21</v>
      </c>
      <c r="L258" s="1105">
        <v>1</v>
      </c>
      <c r="M258" s="1083">
        <v>3</v>
      </c>
      <c r="N258" s="1083" t="s">
        <v>3371</v>
      </c>
      <c r="O258" s="1103">
        <v>10</v>
      </c>
      <c r="P258" s="1106">
        <v>10170.48</v>
      </c>
      <c r="Q258" s="1106">
        <v>-10170.48</v>
      </c>
      <c r="R258" s="1106">
        <v>0</v>
      </c>
      <c r="S258" s="1106">
        <v>0</v>
      </c>
      <c r="T258" s="1106">
        <v>0</v>
      </c>
      <c r="U258" s="1106">
        <v>0</v>
      </c>
      <c r="V258" s="1106">
        <v>0</v>
      </c>
    </row>
    <row r="259" spans="1:22">
      <c r="A259" s="1083">
        <v>4089000500</v>
      </c>
      <c r="B259" s="1083">
        <v>2</v>
      </c>
      <c r="C259" s="1083">
        <v>5</v>
      </c>
      <c r="D259" s="1083">
        <v>3</v>
      </c>
      <c r="E259" s="1083" t="s">
        <v>3367</v>
      </c>
      <c r="F259" s="1083">
        <v>287</v>
      </c>
      <c r="G259" s="1083" t="s">
        <v>3368</v>
      </c>
      <c r="H259" s="1083">
        <v>1</v>
      </c>
      <c r="I259" s="1103">
        <v>35501</v>
      </c>
      <c r="J259" s="1103">
        <v>1</v>
      </c>
      <c r="K259" s="1104">
        <v>21</v>
      </c>
      <c r="L259" s="1105">
        <v>1</v>
      </c>
      <c r="M259" s="1083">
        <v>1</v>
      </c>
      <c r="N259" s="1083" t="s">
        <v>3369</v>
      </c>
      <c r="O259" s="1103">
        <v>10</v>
      </c>
      <c r="P259" s="1106">
        <v>33010.769999999997</v>
      </c>
      <c r="Q259" s="1106">
        <v>-2444.77</v>
      </c>
      <c r="R259" s="1106">
        <v>30566</v>
      </c>
      <c r="S259" s="1106">
        <v>30566</v>
      </c>
      <c r="T259" s="1106">
        <v>30566</v>
      </c>
      <c r="U259" s="1106">
        <v>30566</v>
      </c>
      <c r="V259" s="1106">
        <v>30566</v>
      </c>
    </row>
    <row r="260" spans="1:22">
      <c r="A260" s="1083">
        <v>4089000500</v>
      </c>
      <c r="B260" s="1083">
        <v>2</v>
      </c>
      <c r="C260" s="1083">
        <v>5</v>
      </c>
      <c r="D260" s="1083">
        <v>3</v>
      </c>
      <c r="E260" s="1083" t="s">
        <v>3367</v>
      </c>
      <c r="F260" s="1083">
        <v>287</v>
      </c>
      <c r="G260" s="1083" t="s">
        <v>3368</v>
      </c>
      <c r="H260" s="1083">
        <v>1</v>
      </c>
      <c r="I260" s="1103">
        <v>35501</v>
      </c>
      <c r="J260" s="1103">
        <v>1</v>
      </c>
      <c r="K260" s="1104">
        <v>21</v>
      </c>
      <c r="L260" s="1105">
        <v>1</v>
      </c>
      <c r="M260" s="1083">
        <v>2</v>
      </c>
      <c r="N260" s="1083" t="s">
        <v>3370</v>
      </c>
      <c r="O260" s="1103">
        <v>10</v>
      </c>
      <c r="P260" s="1106">
        <v>29598.9</v>
      </c>
      <c r="Q260" s="1106">
        <v>-29598.9</v>
      </c>
      <c r="R260" s="1106">
        <v>0</v>
      </c>
      <c r="S260" s="1106">
        <v>0</v>
      </c>
      <c r="T260" s="1106">
        <v>0</v>
      </c>
      <c r="U260" s="1106">
        <v>0</v>
      </c>
      <c r="V260" s="1106">
        <v>0</v>
      </c>
    </row>
    <row r="261" spans="1:22">
      <c r="A261" s="1083">
        <v>4089000500</v>
      </c>
      <c r="B261" s="1083">
        <v>2</v>
      </c>
      <c r="C261" s="1083">
        <v>5</v>
      </c>
      <c r="D261" s="1083">
        <v>3</v>
      </c>
      <c r="E261" s="1083" t="s">
        <v>3367</v>
      </c>
      <c r="F261" s="1083">
        <v>287</v>
      </c>
      <c r="G261" s="1083" t="s">
        <v>3368</v>
      </c>
      <c r="H261" s="1083">
        <v>1</v>
      </c>
      <c r="I261" s="1103">
        <v>35501</v>
      </c>
      <c r="J261" s="1103">
        <v>1</v>
      </c>
      <c r="K261" s="1104">
        <v>21</v>
      </c>
      <c r="L261" s="1105">
        <v>1</v>
      </c>
      <c r="M261" s="1083">
        <v>3</v>
      </c>
      <c r="N261" s="1083" t="s">
        <v>3371</v>
      </c>
      <c r="O261" s="1103">
        <v>10</v>
      </c>
      <c r="P261" s="1106">
        <v>25551.7</v>
      </c>
      <c r="Q261" s="1106">
        <v>0</v>
      </c>
      <c r="R261" s="1106">
        <v>25551.7</v>
      </c>
      <c r="S261" s="1106">
        <v>22882.880000000001</v>
      </c>
      <c r="T261" s="1106">
        <v>22882.880000000001</v>
      </c>
      <c r="U261" s="1106">
        <v>22882.880000000001</v>
      </c>
      <c r="V261" s="1106">
        <v>22882.880000000001</v>
      </c>
    </row>
    <row r="262" spans="1:22">
      <c r="A262" s="1083">
        <v>4089000100</v>
      </c>
      <c r="B262" s="1083">
        <v>2</v>
      </c>
      <c r="C262" s="1083">
        <v>5</v>
      </c>
      <c r="D262" s="1083">
        <v>3</v>
      </c>
      <c r="E262" s="1083" t="s">
        <v>3367</v>
      </c>
      <c r="F262" s="1083">
        <v>287</v>
      </c>
      <c r="G262" s="1083" t="s">
        <v>3368</v>
      </c>
      <c r="H262" s="1083">
        <v>1</v>
      </c>
      <c r="I262" s="1103">
        <v>35501</v>
      </c>
      <c r="J262" s="1103">
        <v>1</v>
      </c>
      <c r="K262" s="1104">
        <v>21</v>
      </c>
      <c r="L262" s="1105">
        <v>1</v>
      </c>
      <c r="M262" s="1083">
        <v>3</v>
      </c>
      <c r="N262" s="1083" t="s">
        <v>3371</v>
      </c>
      <c r="O262" s="1103">
        <v>10</v>
      </c>
      <c r="P262" s="1106">
        <v>0</v>
      </c>
      <c r="Q262" s="1106">
        <v>4570.3999999999996</v>
      </c>
      <c r="R262" s="1106">
        <v>4570.3999999999996</v>
      </c>
      <c r="S262" s="1106">
        <v>4570.3999999999996</v>
      </c>
      <c r="T262" s="1106">
        <v>4570.3999999999996</v>
      </c>
      <c r="U262" s="1106">
        <v>4570.3999999999996</v>
      </c>
      <c r="V262" s="1106">
        <v>4570.3999999999996</v>
      </c>
    </row>
    <row r="263" spans="1:22">
      <c r="A263" s="1083">
        <v>4089000500</v>
      </c>
      <c r="B263" s="1083">
        <v>2</v>
      </c>
      <c r="C263" s="1083">
        <v>5</v>
      </c>
      <c r="D263" s="1083">
        <v>3</v>
      </c>
      <c r="E263" s="1083" t="s">
        <v>3367</v>
      </c>
      <c r="F263" s="1083">
        <v>287</v>
      </c>
      <c r="G263" s="1083" t="s">
        <v>3368</v>
      </c>
      <c r="H263" s="1083">
        <v>1</v>
      </c>
      <c r="I263" s="1103">
        <v>35701</v>
      </c>
      <c r="J263" s="1103">
        <v>1</v>
      </c>
      <c r="K263" s="1104">
        <v>21</v>
      </c>
      <c r="L263" s="1105">
        <v>1</v>
      </c>
      <c r="M263" s="1083">
        <v>1</v>
      </c>
      <c r="N263" s="1083" t="s">
        <v>3369</v>
      </c>
      <c r="O263" s="1103">
        <v>10</v>
      </c>
      <c r="P263" s="1106">
        <v>15986.11</v>
      </c>
      <c r="Q263" s="1106">
        <v>15712.98</v>
      </c>
      <c r="R263" s="1106">
        <v>31699.09</v>
      </c>
      <c r="S263" s="1106">
        <v>31699.09</v>
      </c>
      <c r="T263" s="1106">
        <v>31699.09</v>
      </c>
      <c r="U263" s="1106">
        <v>31699.09</v>
      </c>
      <c r="V263" s="1106">
        <v>31699.09</v>
      </c>
    </row>
    <row r="264" spans="1:22">
      <c r="A264" s="1083">
        <v>4089000500</v>
      </c>
      <c r="B264" s="1083">
        <v>2</v>
      </c>
      <c r="C264" s="1083">
        <v>5</v>
      </c>
      <c r="D264" s="1083">
        <v>3</v>
      </c>
      <c r="E264" s="1083" t="s">
        <v>3367</v>
      </c>
      <c r="F264" s="1083">
        <v>287</v>
      </c>
      <c r="G264" s="1083" t="s">
        <v>3368</v>
      </c>
      <c r="H264" s="1083">
        <v>1</v>
      </c>
      <c r="I264" s="1103">
        <v>35701</v>
      </c>
      <c r="J264" s="1103">
        <v>1</v>
      </c>
      <c r="K264" s="1104">
        <v>21</v>
      </c>
      <c r="L264" s="1105">
        <v>1</v>
      </c>
      <c r="M264" s="1083">
        <v>2</v>
      </c>
      <c r="N264" s="1083" t="s">
        <v>3370</v>
      </c>
      <c r="O264" s="1103">
        <v>10</v>
      </c>
      <c r="P264" s="1106">
        <v>18997.310000000001</v>
      </c>
      <c r="Q264" s="1106">
        <v>107996.29</v>
      </c>
      <c r="R264" s="1106">
        <v>126993.60000000001</v>
      </c>
      <c r="S264" s="1106">
        <v>126993.60000000001</v>
      </c>
      <c r="T264" s="1106">
        <v>126993.60000000001</v>
      </c>
      <c r="U264" s="1106">
        <v>126993.60000000001</v>
      </c>
      <c r="V264" s="1106">
        <v>126993.60000000001</v>
      </c>
    </row>
    <row r="265" spans="1:22">
      <c r="A265" s="1083">
        <v>4089000500</v>
      </c>
      <c r="B265" s="1083">
        <v>2</v>
      </c>
      <c r="C265" s="1083">
        <v>5</v>
      </c>
      <c r="D265" s="1083">
        <v>3</v>
      </c>
      <c r="E265" s="1083" t="s">
        <v>3367</v>
      </c>
      <c r="F265" s="1083">
        <v>287</v>
      </c>
      <c r="G265" s="1083" t="s">
        <v>3368</v>
      </c>
      <c r="H265" s="1083">
        <v>1</v>
      </c>
      <c r="I265" s="1103">
        <v>35701</v>
      </c>
      <c r="J265" s="1103">
        <v>1</v>
      </c>
      <c r="K265" s="1104">
        <v>21</v>
      </c>
      <c r="L265" s="1105">
        <v>1</v>
      </c>
      <c r="M265" s="1083">
        <v>3</v>
      </c>
      <c r="N265" s="1083" t="s">
        <v>3371</v>
      </c>
      <c r="O265" s="1103">
        <v>10</v>
      </c>
      <c r="P265" s="1106">
        <v>16399.72</v>
      </c>
      <c r="Q265" s="1106">
        <v>40470.28</v>
      </c>
      <c r="R265" s="1106">
        <v>56870</v>
      </c>
      <c r="S265" s="1106">
        <v>56870</v>
      </c>
      <c r="T265" s="1106">
        <v>56870</v>
      </c>
      <c r="U265" s="1106">
        <v>56870</v>
      </c>
      <c r="V265" s="1106">
        <v>56870</v>
      </c>
    </row>
    <row r="266" spans="1:22">
      <c r="A266" s="1083">
        <v>4089000500</v>
      </c>
      <c r="B266" s="1083">
        <v>2</v>
      </c>
      <c r="C266" s="1083">
        <v>5</v>
      </c>
      <c r="D266" s="1083">
        <v>3</v>
      </c>
      <c r="E266" s="1083" t="s">
        <v>3367</v>
      </c>
      <c r="F266" s="1083">
        <v>287</v>
      </c>
      <c r="G266" s="1083" t="s">
        <v>3368</v>
      </c>
      <c r="H266" s="1083">
        <v>1</v>
      </c>
      <c r="I266" s="1103">
        <v>35801</v>
      </c>
      <c r="J266" s="1103">
        <v>1</v>
      </c>
      <c r="K266" s="1104">
        <v>21</v>
      </c>
      <c r="L266" s="1105">
        <v>1</v>
      </c>
      <c r="M266" s="1083">
        <v>1</v>
      </c>
      <c r="N266" s="1083" t="s">
        <v>3369</v>
      </c>
      <c r="O266" s="1103">
        <v>10</v>
      </c>
      <c r="P266" s="1106">
        <v>24000</v>
      </c>
      <c r="Q266" s="1106">
        <v>382328.06</v>
      </c>
      <c r="R266" s="1106">
        <v>406328.06</v>
      </c>
      <c r="S266" s="1106">
        <v>406328.06</v>
      </c>
      <c r="T266" s="1106">
        <v>406328.06</v>
      </c>
      <c r="U266" s="1106">
        <v>404206.06</v>
      </c>
      <c r="V266" s="1106">
        <v>404206.06</v>
      </c>
    </row>
    <row r="267" spans="1:22">
      <c r="A267" s="1083">
        <v>4089000500</v>
      </c>
      <c r="B267" s="1083">
        <v>2</v>
      </c>
      <c r="C267" s="1083">
        <v>5</v>
      </c>
      <c r="D267" s="1083">
        <v>3</v>
      </c>
      <c r="E267" s="1083" t="s">
        <v>3367</v>
      </c>
      <c r="F267" s="1083">
        <v>287</v>
      </c>
      <c r="G267" s="1083" t="s">
        <v>3368</v>
      </c>
      <c r="H267" s="1083">
        <v>1</v>
      </c>
      <c r="I267" s="1103">
        <v>35801</v>
      </c>
      <c r="J267" s="1103">
        <v>1</v>
      </c>
      <c r="K267" s="1104">
        <v>21</v>
      </c>
      <c r="L267" s="1105">
        <v>1</v>
      </c>
      <c r="M267" s="1083">
        <v>2</v>
      </c>
      <c r="N267" s="1083" t="s">
        <v>3370</v>
      </c>
      <c r="O267" s="1103">
        <v>10</v>
      </c>
      <c r="P267" s="1106">
        <v>227693.44</v>
      </c>
      <c r="Q267" s="1106">
        <v>62437.599999999999</v>
      </c>
      <c r="R267" s="1106">
        <v>290131.03999999998</v>
      </c>
      <c r="S267" s="1106">
        <v>290131.03999999998</v>
      </c>
      <c r="T267" s="1106">
        <v>290131.03999999998</v>
      </c>
      <c r="U267" s="1106">
        <v>290131.03999999998</v>
      </c>
      <c r="V267" s="1106">
        <v>290131.03999999998</v>
      </c>
    </row>
    <row r="268" spans="1:22">
      <c r="A268" s="1083">
        <v>4089000500</v>
      </c>
      <c r="B268" s="1083">
        <v>2</v>
      </c>
      <c r="C268" s="1083">
        <v>5</v>
      </c>
      <c r="D268" s="1083">
        <v>3</v>
      </c>
      <c r="E268" s="1083" t="s">
        <v>3367</v>
      </c>
      <c r="F268" s="1083">
        <v>287</v>
      </c>
      <c r="G268" s="1083" t="s">
        <v>3368</v>
      </c>
      <c r="H268" s="1083">
        <v>1</v>
      </c>
      <c r="I268" s="1103">
        <v>35801</v>
      </c>
      <c r="J268" s="1103">
        <v>1</v>
      </c>
      <c r="K268" s="1104">
        <v>21</v>
      </c>
      <c r="L268" s="1105">
        <v>1</v>
      </c>
      <c r="M268" s="1083">
        <v>3</v>
      </c>
      <c r="N268" s="1083" t="s">
        <v>3371</v>
      </c>
      <c r="O268" s="1103">
        <v>10</v>
      </c>
      <c r="P268" s="1106">
        <v>196559.9</v>
      </c>
      <c r="Q268" s="1106">
        <v>146500</v>
      </c>
      <c r="R268" s="1106">
        <v>343059.9</v>
      </c>
      <c r="S268" s="1106">
        <v>290629.36</v>
      </c>
      <c r="T268" s="1106">
        <v>290629.36</v>
      </c>
      <c r="U268" s="1106">
        <v>290629.36</v>
      </c>
      <c r="V268" s="1106">
        <v>290629.36</v>
      </c>
    </row>
    <row r="269" spans="1:22">
      <c r="A269" s="1083">
        <v>4089000400</v>
      </c>
      <c r="B269" s="1083">
        <v>2</v>
      </c>
      <c r="C269" s="1083">
        <v>5</v>
      </c>
      <c r="D269" s="1083">
        <v>3</v>
      </c>
      <c r="E269" s="1083" t="s">
        <v>3367</v>
      </c>
      <c r="F269" s="1083">
        <v>287</v>
      </c>
      <c r="G269" s="1083" t="s">
        <v>3368</v>
      </c>
      <c r="H269" s="1083">
        <v>1</v>
      </c>
      <c r="I269" s="1103">
        <v>36101</v>
      </c>
      <c r="J269" s="1103">
        <v>1</v>
      </c>
      <c r="K269" s="1104">
        <v>21</v>
      </c>
      <c r="L269" s="1105">
        <v>1</v>
      </c>
      <c r="M269" s="1083">
        <v>1</v>
      </c>
      <c r="N269" s="1083" t="s">
        <v>3369</v>
      </c>
      <c r="O269" s="1103">
        <v>10</v>
      </c>
      <c r="P269" s="1106">
        <v>0</v>
      </c>
      <c r="Q269" s="1106">
        <v>2146</v>
      </c>
      <c r="R269" s="1106">
        <v>2146</v>
      </c>
      <c r="S269" s="1106">
        <v>2146</v>
      </c>
      <c r="T269" s="1106">
        <v>2146</v>
      </c>
      <c r="U269" s="1106">
        <v>2146</v>
      </c>
      <c r="V269" s="1106">
        <v>2146</v>
      </c>
    </row>
    <row r="270" spans="1:22">
      <c r="A270" s="1083">
        <v>4089000400</v>
      </c>
      <c r="B270" s="1083">
        <v>2</v>
      </c>
      <c r="C270" s="1083">
        <v>5</v>
      </c>
      <c r="D270" s="1083">
        <v>3</v>
      </c>
      <c r="E270" s="1083" t="s">
        <v>3367</v>
      </c>
      <c r="F270" s="1083">
        <v>287</v>
      </c>
      <c r="G270" s="1083" t="s">
        <v>3368</v>
      </c>
      <c r="H270" s="1083">
        <v>1</v>
      </c>
      <c r="I270" s="1103">
        <v>36101</v>
      </c>
      <c r="J270" s="1103">
        <v>1</v>
      </c>
      <c r="K270" s="1104">
        <v>21</v>
      </c>
      <c r="L270" s="1105">
        <v>1</v>
      </c>
      <c r="M270" s="1083">
        <v>2</v>
      </c>
      <c r="N270" s="1083" t="s">
        <v>3370</v>
      </c>
      <c r="O270" s="1103">
        <v>10</v>
      </c>
      <c r="P270" s="1106">
        <v>0</v>
      </c>
      <c r="Q270" s="1106">
        <v>12064</v>
      </c>
      <c r="R270" s="1106">
        <v>12064</v>
      </c>
      <c r="S270" s="1106">
        <v>12064</v>
      </c>
      <c r="T270" s="1106">
        <v>12064</v>
      </c>
      <c r="U270" s="1106">
        <v>12064</v>
      </c>
      <c r="V270" s="1106">
        <v>12064</v>
      </c>
    </row>
    <row r="271" spans="1:22">
      <c r="A271" s="1083">
        <v>4089000100</v>
      </c>
      <c r="B271" s="1083">
        <v>2</v>
      </c>
      <c r="C271" s="1083">
        <v>5</v>
      </c>
      <c r="D271" s="1083">
        <v>3</v>
      </c>
      <c r="E271" s="1083" t="s">
        <v>3367</v>
      </c>
      <c r="F271" s="1083">
        <v>287</v>
      </c>
      <c r="G271" s="1083" t="s">
        <v>3368</v>
      </c>
      <c r="H271" s="1083">
        <v>1</v>
      </c>
      <c r="I271" s="1103">
        <v>36201</v>
      </c>
      <c r="J271" s="1103">
        <v>1</v>
      </c>
      <c r="K271" s="1104">
        <v>21</v>
      </c>
      <c r="L271" s="1105">
        <v>1</v>
      </c>
      <c r="M271" s="1083">
        <v>3</v>
      </c>
      <c r="N271" s="1083" t="s">
        <v>3371</v>
      </c>
      <c r="O271" s="1103">
        <v>10</v>
      </c>
      <c r="P271" s="1106">
        <v>0</v>
      </c>
      <c r="Q271" s="1106">
        <v>1400</v>
      </c>
      <c r="R271" s="1106">
        <v>1400</v>
      </c>
      <c r="S271" s="1106">
        <v>1400</v>
      </c>
      <c r="T271" s="1106">
        <v>1400</v>
      </c>
      <c r="U271" s="1106">
        <v>1400</v>
      </c>
      <c r="V271" s="1106">
        <v>1400</v>
      </c>
    </row>
    <row r="272" spans="1:22">
      <c r="A272" s="1083">
        <v>4089000700</v>
      </c>
      <c r="B272" s="1083">
        <v>2</v>
      </c>
      <c r="C272" s="1083">
        <v>5</v>
      </c>
      <c r="D272" s="1083">
        <v>3</v>
      </c>
      <c r="E272" s="1083" t="s">
        <v>3367</v>
      </c>
      <c r="F272" s="1083">
        <v>287</v>
      </c>
      <c r="G272" s="1083" t="s">
        <v>3368</v>
      </c>
      <c r="H272" s="1083">
        <v>1</v>
      </c>
      <c r="I272" s="1103">
        <v>37101</v>
      </c>
      <c r="J272" s="1103">
        <v>1</v>
      </c>
      <c r="K272" s="1104">
        <v>21</v>
      </c>
      <c r="L272" s="1105">
        <v>1</v>
      </c>
      <c r="M272" s="1083">
        <v>1</v>
      </c>
      <c r="N272" s="1083" t="s">
        <v>3369</v>
      </c>
      <c r="O272" s="1103">
        <v>10</v>
      </c>
      <c r="P272" s="1106">
        <v>1999.64</v>
      </c>
      <c r="Q272" s="1106">
        <v>-1999.64</v>
      </c>
      <c r="R272" s="1106">
        <v>0</v>
      </c>
      <c r="S272" s="1106">
        <v>0</v>
      </c>
      <c r="T272" s="1106">
        <v>0</v>
      </c>
      <c r="U272" s="1106">
        <v>0</v>
      </c>
      <c r="V272" s="1106">
        <v>0</v>
      </c>
    </row>
    <row r="273" spans="1:22">
      <c r="A273" s="1083">
        <v>4089000200</v>
      </c>
      <c r="B273" s="1083">
        <v>2</v>
      </c>
      <c r="C273" s="1083">
        <v>5</v>
      </c>
      <c r="D273" s="1083">
        <v>3</v>
      </c>
      <c r="E273" s="1083" t="s">
        <v>3367</v>
      </c>
      <c r="F273" s="1083">
        <v>287</v>
      </c>
      <c r="G273" s="1083" t="s">
        <v>3368</v>
      </c>
      <c r="H273" s="1083">
        <v>1</v>
      </c>
      <c r="I273" s="1103">
        <v>37101</v>
      </c>
      <c r="J273" s="1103">
        <v>1</v>
      </c>
      <c r="K273" s="1104">
        <v>21</v>
      </c>
      <c r="L273" s="1105">
        <v>1</v>
      </c>
      <c r="M273" s="1083">
        <v>1</v>
      </c>
      <c r="N273" s="1083" t="s">
        <v>3369</v>
      </c>
      <c r="O273" s="1103">
        <v>10</v>
      </c>
      <c r="P273" s="1106">
        <v>7596.37</v>
      </c>
      <c r="Q273" s="1106">
        <v>-7596.37</v>
      </c>
      <c r="R273" s="1106">
        <v>0</v>
      </c>
      <c r="S273" s="1106">
        <v>0</v>
      </c>
      <c r="T273" s="1106">
        <v>0</v>
      </c>
      <c r="U273" s="1106">
        <v>0</v>
      </c>
      <c r="V273" s="1106">
        <v>0</v>
      </c>
    </row>
    <row r="274" spans="1:22">
      <c r="A274" s="1083">
        <v>4089000300</v>
      </c>
      <c r="B274" s="1083">
        <v>2</v>
      </c>
      <c r="C274" s="1083">
        <v>5</v>
      </c>
      <c r="D274" s="1083">
        <v>3</v>
      </c>
      <c r="E274" s="1083" t="s">
        <v>3367</v>
      </c>
      <c r="F274" s="1083">
        <v>112</v>
      </c>
      <c r="G274" s="1083" t="s">
        <v>3368</v>
      </c>
      <c r="H274" s="1083">
        <v>1</v>
      </c>
      <c r="I274" s="1103">
        <v>37101</v>
      </c>
      <c r="J274" s="1103">
        <v>1</v>
      </c>
      <c r="K274" s="1104">
        <v>21</v>
      </c>
      <c r="L274" s="1105">
        <v>1</v>
      </c>
      <c r="M274" s="1083">
        <v>1</v>
      </c>
      <c r="N274" s="1083" t="s">
        <v>3369</v>
      </c>
      <c r="O274" s="1103">
        <v>10</v>
      </c>
      <c r="P274" s="1106">
        <v>3375.18</v>
      </c>
      <c r="Q274" s="1106">
        <v>-3375.18</v>
      </c>
      <c r="R274" s="1106">
        <v>0</v>
      </c>
      <c r="S274" s="1106">
        <v>0</v>
      </c>
      <c r="T274" s="1106">
        <v>0</v>
      </c>
      <c r="U274" s="1106">
        <v>0</v>
      </c>
      <c r="V274" s="1106">
        <v>0</v>
      </c>
    </row>
    <row r="275" spans="1:22">
      <c r="A275" s="1083">
        <v>4089000400</v>
      </c>
      <c r="B275" s="1083">
        <v>2</v>
      </c>
      <c r="C275" s="1083">
        <v>5</v>
      </c>
      <c r="D275" s="1083">
        <v>3</v>
      </c>
      <c r="E275" s="1083" t="s">
        <v>3367</v>
      </c>
      <c r="F275" s="1083">
        <v>287</v>
      </c>
      <c r="G275" s="1083" t="s">
        <v>3368</v>
      </c>
      <c r="H275" s="1083">
        <v>1</v>
      </c>
      <c r="I275" s="1103">
        <v>37101</v>
      </c>
      <c r="J275" s="1103">
        <v>1</v>
      </c>
      <c r="K275" s="1104">
        <v>21</v>
      </c>
      <c r="L275" s="1105">
        <v>1</v>
      </c>
      <c r="M275" s="1083">
        <v>1</v>
      </c>
      <c r="N275" s="1083" t="s">
        <v>3369</v>
      </c>
      <c r="O275" s="1103">
        <v>10</v>
      </c>
      <c r="P275" s="1106">
        <v>15297.85</v>
      </c>
      <c r="Q275" s="1106">
        <v>-14581.13</v>
      </c>
      <c r="R275" s="1106">
        <v>716.72</v>
      </c>
      <c r="S275" s="1106">
        <v>716.72</v>
      </c>
      <c r="T275" s="1106">
        <v>716.72</v>
      </c>
      <c r="U275" s="1106">
        <v>716.72</v>
      </c>
      <c r="V275" s="1106">
        <v>716.72</v>
      </c>
    </row>
    <row r="276" spans="1:22">
      <c r="A276" s="1083">
        <v>4089000100</v>
      </c>
      <c r="B276" s="1083">
        <v>2</v>
      </c>
      <c r="C276" s="1083">
        <v>5</v>
      </c>
      <c r="D276" s="1083">
        <v>3</v>
      </c>
      <c r="E276" s="1083" t="s">
        <v>3367</v>
      </c>
      <c r="F276" s="1083">
        <v>287</v>
      </c>
      <c r="G276" s="1083" t="s">
        <v>3368</v>
      </c>
      <c r="H276" s="1083">
        <v>1</v>
      </c>
      <c r="I276" s="1103">
        <v>37101</v>
      </c>
      <c r="J276" s="1103">
        <v>1</v>
      </c>
      <c r="K276" s="1104">
        <v>21</v>
      </c>
      <c r="L276" s="1105">
        <v>1</v>
      </c>
      <c r="M276" s="1083">
        <v>1</v>
      </c>
      <c r="N276" s="1083" t="s">
        <v>3369</v>
      </c>
      <c r="O276" s="1103">
        <v>10</v>
      </c>
      <c r="P276" s="1106">
        <v>13245.37</v>
      </c>
      <c r="Q276" s="1106">
        <v>0</v>
      </c>
      <c r="R276" s="1106">
        <v>13245.37</v>
      </c>
      <c r="S276" s="1106">
        <v>13245.37</v>
      </c>
      <c r="T276" s="1106">
        <v>13245.37</v>
      </c>
      <c r="U276" s="1106">
        <v>13245.37</v>
      </c>
      <c r="V276" s="1106">
        <v>13245.37</v>
      </c>
    </row>
    <row r="277" spans="1:22">
      <c r="A277" s="1083">
        <v>4089000800</v>
      </c>
      <c r="B277" s="1083">
        <v>2</v>
      </c>
      <c r="C277" s="1083">
        <v>5</v>
      </c>
      <c r="D277" s="1083">
        <v>3</v>
      </c>
      <c r="E277" s="1083" t="s">
        <v>3367</v>
      </c>
      <c r="F277" s="1083">
        <v>112</v>
      </c>
      <c r="G277" s="1083" t="s">
        <v>3368</v>
      </c>
      <c r="H277" s="1083">
        <v>1</v>
      </c>
      <c r="I277" s="1103">
        <v>37101</v>
      </c>
      <c r="J277" s="1103">
        <v>1</v>
      </c>
      <c r="K277" s="1104">
        <v>21</v>
      </c>
      <c r="L277" s="1105">
        <v>1</v>
      </c>
      <c r="M277" s="1083">
        <v>1</v>
      </c>
      <c r="N277" s="1083" t="s">
        <v>3369</v>
      </c>
      <c r="O277" s="1103">
        <v>10</v>
      </c>
      <c r="P277" s="1106">
        <v>9258.4</v>
      </c>
      <c r="Q277" s="1106">
        <v>-9258.4</v>
      </c>
      <c r="R277" s="1106">
        <v>0</v>
      </c>
      <c r="S277" s="1106">
        <v>0</v>
      </c>
      <c r="T277" s="1106">
        <v>0</v>
      </c>
      <c r="U277" s="1106">
        <v>0</v>
      </c>
      <c r="V277" s="1106">
        <v>0</v>
      </c>
    </row>
    <row r="278" spans="1:22">
      <c r="A278" s="1083">
        <v>4089000500</v>
      </c>
      <c r="B278" s="1083">
        <v>2</v>
      </c>
      <c r="C278" s="1083">
        <v>5</v>
      </c>
      <c r="D278" s="1083">
        <v>3</v>
      </c>
      <c r="E278" s="1083" t="s">
        <v>3367</v>
      </c>
      <c r="F278" s="1083">
        <v>287</v>
      </c>
      <c r="G278" s="1083" t="s">
        <v>3368</v>
      </c>
      <c r="H278" s="1083">
        <v>1</v>
      </c>
      <c r="I278" s="1103">
        <v>37101</v>
      </c>
      <c r="J278" s="1103">
        <v>1</v>
      </c>
      <c r="K278" s="1104">
        <v>21</v>
      </c>
      <c r="L278" s="1105">
        <v>1</v>
      </c>
      <c r="M278" s="1083">
        <v>2</v>
      </c>
      <c r="N278" s="1083" t="s">
        <v>3370</v>
      </c>
      <c r="O278" s="1103">
        <v>10</v>
      </c>
      <c r="P278" s="1106">
        <v>18532.68</v>
      </c>
      <c r="Q278" s="1106">
        <v>4565.32</v>
      </c>
      <c r="R278" s="1106">
        <v>23098</v>
      </c>
      <c r="S278" s="1106">
        <v>23098</v>
      </c>
      <c r="T278" s="1106">
        <v>23098</v>
      </c>
      <c r="U278" s="1106">
        <v>23098</v>
      </c>
      <c r="V278" s="1106">
        <v>23098</v>
      </c>
    </row>
    <row r="279" spans="1:22">
      <c r="A279" s="1083">
        <v>4089000700</v>
      </c>
      <c r="B279" s="1083">
        <v>2</v>
      </c>
      <c r="C279" s="1083">
        <v>5</v>
      </c>
      <c r="D279" s="1083">
        <v>3</v>
      </c>
      <c r="E279" s="1083" t="s">
        <v>3367</v>
      </c>
      <c r="F279" s="1083">
        <v>287</v>
      </c>
      <c r="G279" s="1083" t="s">
        <v>3368</v>
      </c>
      <c r="H279" s="1083">
        <v>1</v>
      </c>
      <c r="I279" s="1103">
        <v>37101</v>
      </c>
      <c r="J279" s="1103">
        <v>1</v>
      </c>
      <c r="K279" s="1104">
        <v>21</v>
      </c>
      <c r="L279" s="1105">
        <v>1</v>
      </c>
      <c r="M279" s="1083">
        <v>2</v>
      </c>
      <c r="N279" s="1083" t="s">
        <v>3370</v>
      </c>
      <c r="O279" s="1103">
        <v>10</v>
      </c>
      <c r="P279" s="1106">
        <v>2376.3000000000002</v>
      </c>
      <c r="Q279" s="1106">
        <v>-2376.3000000000002</v>
      </c>
      <c r="R279" s="1106">
        <v>0</v>
      </c>
      <c r="S279" s="1106">
        <v>0</v>
      </c>
      <c r="T279" s="1106">
        <v>0</v>
      </c>
      <c r="U279" s="1106">
        <v>0</v>
      </c>
      <c r="V279" s="1106">
        <v>0</v>
      </c>
    </row>
    <row r="280" spans="1:22">
      <c r="A280" s="1083">
        <v>4089000200</v>
      </c>
      <c r="B280" s="1083">
        <v>2</v>
      </c>
      <c r="C280" s="1083">
        <v>5</v>
      </c>
      <c r="D280" s="1083">
        <v>3</v>
      </c>
      <c r="E280" s="1083" t="s">
        <v>3367</v>
      </c>
      <c r="F280" s="1083">
        <v>287</v>
      </c>
      <c r="G280" s="1083" t="s">
        <v>3368</v>
      </c>
      <c r="H280" s="1083">
        <v>1</v>
      </c>
      <c r="I280" s="1103">
        <v>37101</v>
      </c>
      <c r="J280" s="1103">
        <v>1</v>
      </c>
      <c r="K280" s="1104">
        <v>21</v>
      </c>
      <c r="L280" s="1105">
        <v>1</v>
      </c>
      <c r="M280" s="1083">
        <v>2</v>
      </c>
      <c r="N280" s="1083" t="s">
        <v>3370</v>
      </c>
      <c r="O280" s="1103">
        <v>10</v>
      </c>
      <c r="P280" s="1106">
        <v>3806.91</v>
      </c>
      <c r="Q280" s="1106">
        <v>0</v>
      </c>
      <c r="R280" s="1106">
        <v>3806.91</v>
      </c>
      <c r="S280" s="1106">
        <v>3806.91</v>
      </c>
      <c r="T280" s="1106">
        <v>3806.91</v>
      </c>
      <c r="U280" s="1106">
        <v>3806.91</v>
      </c>
      <c r="V280" s="1106">
        <v>3806.91</v>
      </c>
    </row>
    <row r="281" spans="1:22">
      <c r="A281" s="1083">
        <v>4089000300</v>
      </c>
      <c r="B281" s="1083">
        <v>2</v>
      </c>
      <c r="C281" s="1083">
        <v>5</v>
      </c>
      <c r="D281" s="1083">
        <v>3</v>
      </c>
      <c r="E281" s="1083" t="s">
        <v>3367</v>
      </c>
      <c r="F281" s="1083">
        <v>112</v>
      </c>
      <c r="G281" s="1083" t="s">
        <v>3368</v>
      </c>
      <c r="H281" s="1083">
        <v>1</v>
      </c>
      <c r="I281" s="1103">
        <v>37101</v>
      </c>
      <c r="J281" s="1103">
        <v>1</v>
      </c>
      <c r="K281" s="1104">
        <v>21</v>
      </c>
      <c r="L281" s="1105">
        <v>1</v>
      </c>
      <c r="M281" s="1083">
        <v>2</v>
      </c>
      <c r="N281" s="1083" t="s">
        <v>3370</v>
      </c>
      <c r="O281" s="1103">
        <v>10</v>
      </c>
      <c r="P281" s="1106">
        <v>4010.94</v>
      </c>
      <c r="Q281" s="1106">
        <v>-4010.94</v>
      </c>
      <c r="R281" s="1106">
        <v>0</v>
      </c>
      <c r="S281" s="1106">
        <v>0</v>
      </c>
      <c r="T281" s="1106">
        <v>0</v>
      </c>
      <c r="U281" s="1106">
        <v>0</v>
      </c>
      <c r="V281" s="1106">
        <v>0</v>
      </c>
    </row>
    <row r="282" spans="1:22">
      <c r="A282" s="1083">
        <v>4089000600</v>
      </c>
      <c r="B282" s="1083">
        <v>2</v>
      </c>
      <c r="C282" s="1083">
        <v>5</v>
      </c>
      <c r="D282" s="1083">
        <v>3</v>
      </c>
      <c r="E282" s="1083" t="s">
        <v>3367</v>
      </c>
      <c r="F282" s="1083">
        <v>459</v>
      </c>
      <c r="G282" s="1083" t="s">
        <v>3368</v>
      </c>
      <c r="H282" s="1083">
        <v>1</v>
      </c>
      <c r="I282" s="1103">
        <v>37101</v>
      </c>
      <c r="J282" s="1103">
        <v>1</v>
      </c>
      <c r="K282" s="1104">
        <v>21</v>
      </c>
      <c r="L282" s="1105">
        <v>1</v>
      </c>
      <c r="M282" s="1083">
        <v>2</v>
      </c>
      <c r="N282" s="1083" t="s">
        <v>3370</v>
      </c>
      <c r="O282" s="1103">
        <v>10</v>
      </c>
      <c r="P282" s="1106">
        <v>599303.38</v>
      </c>
      <c r="Q282" s="1106">
        <v>-540869.38</v>
      </c>
      <c r="R282" s="1106">
        <v>58434</v>
      </c>
      <c r="S282" s="1106">
        <v>58434</v>
      </c>
      <c r="T282" s="1106">
        <v>58434</v>
      </c>
      <c r="U282" s="1106">
        <v>58434</v>
      </c>
      <c r="V282" s="1106">
        <v>58434</v>
      </c>
    </row>
    <row r="283" spans="1:22">
      <c r="A283" s="1083">
        <v>4089000400</v>
      </c>
      <c r="B283" s="1083">
        <v>2</v>
      </c>
      <c r="C283" s="1083">
        <v>5</v>
      </c>
      <c r="D283" s="1083">
        <v>3</v>
      </c>
      <c r="E283" s="1083" t="s">
        <v>3367</v>
      </c>
      <c r="F283" s="1083">
        <v>287</v>
      </c>
      <c r="G283" s="1083" t="s">
        <v>3368</v>
      </c>
      <c r="H283" s="1083">
        <v>1</v>
      </c>
      <c r="I283" s="1103">
        <v>37101</v>
      </c>
      <c r="J283" s="1103">
        <v>1</v>
      </c>
      <c r="K283" s="1104">
        <v>21</v>
      </c>
      <c r="L283" s="1105">
        <v>1</v>
      </c>
      <c r="M283" s="1083">
        <v>2</v>
      </c>
      <c r="N283" s="1083" t="s">
        <v>3370</v>
      </c>
      <c r="O283" s="1103">
        <v>10</v>
      </c>
      <c r="P283" s="1106">
        <v>2877.16</v>
      </c>
      <c r="Q283" s="1106">
        <v>-2877.16</v>
      </c>
      <c r="R283" s="1106">
        <v>0</v>
      </c>
      <c r="S283" s="1106">
        <v>0</v>
      </c>
      <c r="T283" s="1106">
        <v>0</v>
      </c>
      <c r="U283" s="1106">
        <v>0</v>
      </c>
      <c r="V283" s="1106">
        <v>0</v>
      </c>
    </row>
    <row r="284" spans="1:22">
      <c r="A284" s="1083">
        <v>4089000100</v>
      </c>
      <c r="B284" s="1083">
        <v>2</v>
      </c>
      <c r="C284" s="1083">
        <v>5</v>
      </c>
      <c r="D284" s="1083">
        <v>3</v>
      </c>
      <c r="E284" s="1083" t="s">
        <v>3367</v>
      </c>
      <c r="F284" s="1083">
        <v>287</v>
      </c>
      <c r="G284" s="1083" t="s">
        <v>3368</v>
      </c>
      <c r="H284" s="1083">
        <v>1</v>
      </c>
      <c r="I284" s="1103">
        <v>37101</v>
      </c>
      <c r="J284" s="1103">
        <v>1</v>
      </c>
      <c r="K284" s="1104">
        <v>21</v>
      </c>
      <c r="L284" s="1105">
        <v>1</v>
      </c>
      <c r="M284" s="1083">
        <v>2</v>
      </c>
      <c r="N284" s="1083" t="s">
        <v>3370</v>
      </c>
      <c r="O284" s="1103">
        <v>10</v>
      </c>
      <c r="P284" s="1106">
        <v>17151.5</v>
      </c>
      <c r="Q284" s="1106">
        <v>7346.5</v>
      </c>
      <c r="R284" s="1106">
        <v>24498</v>
      </c>
      <c r="S284" s="1106">
        <v>24498</v>
      </c>
      <c r="T284" s="1106">
        <v>24498</v>
      </c>
      <c r="U284" s="1106">
        <v>24498</v>
      </c>
      <c r="V284" s="1106">
        <v>24498</v>
      </c>
    </row>
    <row r="285" spans="1:22">
      <c r="A285" s="1083">
        <v>4089000800</v>
      </c>
      <c r="B285" s="1083">
        <v>2</v>
      </c>
      <c r="C285" s="1083">
        <v>5</v>
      </c>
      <c r="D285" s="1083">
        <v>3</v>
      </c>
      <c r="E285" s="1083" t="s">
        <v>3367</v>
      </c>
      <c r="F285" s="1083">
        <v>112</v>
      </c>
      <c r="G285" s="1083" t="s">
        <v>3368</v>
      </c>
      <c r="H285" s="1083">
        <v>1</v>
      </c>
      <c r="I285" s="1103">
        <v>37101</v>
      </c>
      <c r="J285" s="1103">
        <v>1</v>
      </c>
      <c r="K285" s="1104">
        <v>21</v>
      </c>
      <c r="L285" s="1105">
        <v>1</v>
      </c>
      <c r="M285" s="1083">
        <v>2</v>
      </c>
      <c r="N285" s="1083" t="s">
        <v>3370</v>
      </c>
      <c r="O285" s="1103">
        <v>10</v>
      </c>
      <c r="P285" s="1106">
        <v>11002.35</v>
      </c>
      <c r="Q285" s="1106">
        <v>-11002.35</v>
      </c>
      <c r="R285" s="1106">
        <v>0</v>
      </c>
      <c r="S285" s="1106">
        <v>0</v>
      </c>
      <c r="T285" s="1106">
        <v>0</v>
      </c>
      <c r="U285" s="1106">
        <v>0</v>
      </c>
      <c r="V285" s="1106">
        <v>0</v>
      </c>
    </row>
    <row r="286" spans="1:22">
      <c r="A286" s="1083">
        <v>4089000500</v>
      </c>
      <c r="B286" s="1083">
        <v>2</v>
      </c>
      <c r="C286" s="1083">
        <v>5</v>
      </c>
      <c r="D286" s="1083">
        <v>3</v>
      </c>
      <c r="E286" s="1083" t="s">
        <v>3367</v>
      </c>
      <c r="F286" s="1083">
        <v>287</v>
      </c>
      <c r="G286" s="1083" t="s">
        <v>3368</v>
      </c>
      <c r="H286" s="1083">
        <v>1</v>
      </c>
      <c r="I286" s="1103">
        <v>37101</v>
      </c>
      <c r="J286" s="1103">
        <v>1</v>
      </c>
      <c r="K286" s="1104">
        <v>21</v>
      </c>
      <c r="L286" s="1105">
        <v>1</v>
      </c>
      <c r="M286" s="1083">
        <v>3</v>
      </c>
      <c r="N286" s="1083" t="s">
        <v>3371</v>
      </c>
      <c r="O286" s="1103">
        <v>10</v>
      </c>
      <c r="P286" s="1106">
        <v>7829.76</v>
      </c>
      <c r="Q286" s="1106">
        <v>15332</v>
      </c>
      <c r="R286" s="1106">
        <v>23161.759999999998</v>
      </c>
      <c r="S286" s="1106">
        <v>23098</v>
      </c>
      <c r="T286" s="1106">
        <v>23098</v>
      </c>
      <c r="U286" s="1106">
        <v>23098</v>
      </c>
      <c r="V286" s="1106">
        <v>23098</v>
      </c>
    </row>
    <row r="287" spans="1:22">
      <c r="A287" s="1083">
        <v>4089000700</v>
      </c>
      <c r="B287" s="1083">
        <v>2</v>
      </c>
      <c r="C287" s="1083">
        <v>5</v>
      </c>
      <c r="D287" s="1083">
        <v>3</v>
      </c>
      <c r="E287" s="1083" t="s">
        <v>3367</v>
      </c>
      <c r="F287" s="1083">
        <v>287</v>
      </c>
      <c r="G287" s="1083" t="s">
        <v>3368</v>
      </c>
      <c r="H287" s="1083">
        <v>1</v>
      </c>
      <c r="I287" s="1103">
        <v>37101</v>
      </c>
      <c r="J287" s="1103">
        <v>1</v>
      </c>
      <c r="K287" s="1104">
        <v>21</v>
      </c>
      <c r="L287" s="1105">
        <v>1</v>
      </c>
      <c r="M287" s="1083">
        <v>3</v>
      </c>
      <c r="N287" s="1083" t="s">
        <v>3371</v>
      </c>
      <c r="O287" s="1103">
        <v>10</v>
      </c>
      <c r="P287" s="1106">
        <v>2051.38</v>
      </c>
      <c r="Q287" s="1106">
        <v>0</v>
      </c>
      <c r="R287" s="1106">
        <v>2051.38</v>
      </c>
      <c r="S287" s="1106">
        <v>0</v>
      </c>
      <c r="T287" s="1106">
        <v>0</v>
      </c>
      <c r="U287" s="1106">
        <v>0</v>
      </c>
      <c r="V287" s="1106">
        <v>0</v>
      </c>
    </row>
    <row r="288" spans="1:22">
      <c r="A288" s="1083">
        <v>4089000300</v>
      </c>
      <c r="B288" s="1083">
        <v>2</v>
      </c>
      <c r="C288" s="1083">
        <v>5</v>
      </c>
      <c r="D288" s="1083">
        <v>3</v>
      </c>
      <c r="E288" s="1083" t="s">
        <v>3367</v>
      </c>
      <c r="F288" s="1083">
        <v>112</v>
      </c>
      <c r="G288" s="1083" t="s">
        <v>3368</v>
      </c>
      <c r="H288" s="1083">
        <v>1</v>
      </c>
      <c r="I288" s="1103">
        <v>37101</v>
      </c>
      <c r="J288" s="1103">
        <v>1</v>
      </c>
      <c r="K288" s="1104">
        <v>21</v>
      </c>
      <c r="L288" s="1105">
        <v>1</v>
      </c>
      <c r="M288" s="1083">
        <v>3</v>
      </c>
      <c r="N288" s="1083" t="s">
        <v>3371</v>
      </c>
      <c r="O288" s="1103">
        <v>10</v>
      </c>
      <c r="P288" s="1106">
        <v>0</v>
      </c>
      <c r="Q288" s="1106">
        <v>23098</v>
      </c>
      <c r="R288" s="1106">
        <v>23098</v>
      </c>
      <c r="S288" s="1106">
        <v>23098</v>
      </c>
      <c r="T288" s="1106">
        <v>23098</v>
      </c>
      <c r="U288" s="1106">
        <v>23098</v>
      </c>
      <c r="V288" s="1106">
        <v>23098</v>
      </c>
    </row>
    <row r="289" spans="1:22">
      <c r="A289" s="1083">
        <v>4089000600</v>
      </c>
      <c r="B289" s="1083">
        <v>2</v>
      </c>
      <c r="C289" s="1083">
        <v>5</v>
      </c>
      <c r="D289" s="1083">
        <v>3</v>
      </c>
      <c r="E289" s="1083" t="s">
        <v>3367</v>
      </c>
      <c r="F289" s="1083">
        <v>459</v>
      </c>
      <c r="G289" s="1083" t="s">
        <v>3368</v>
      </c>
      <c r="H289" s="1083">
        <v>1</v>
      </c>
      <c r="I289" s="1103">
        <v>37101</v>
      </c>
      <c r="J289" s="1103">
        <v>1</v>
      </c>
      <c r="K289" s="1104">
        <v>21</v>
      </c>
      <c r="L289" s="1105">
        <v>1</v>
      </c>
      <c r="M289" s="1083">
        <v>3</v>
      </c>
      <c r="N289" s="1083" t="s">
        <v>3371</v>
      </c>
      <c r="O289" s="1103">
        <v>10</v>
      </c>
      <c r="P289" s="1106">
        <v>7143</v>
      </c>
      <c r="Q289" s="1106">
        <v>0</v>
      </c>
      <c r="R289" s="1106">
        <v>7143</v>
      </c>
      <c r="S289" s="1106">
        <v>0</v>
      </c>
      <c r="T289" s="1106">
        <v>0</v>
      </c>
      <c r="U289" s="1106">
        <v>0</v>
      </c>
      <c r="V289" s="1106">
        <v>0</v>
      </c>
    </row>
    <row r="290" spans="1:22">
      <c r="A290" s="1083">
        <v>4089000400</v>
      </c>
      <c r="B290" s="1083">
        <v>2</v>
      </c>
      <c r="C290" s="1083">
        <v>5</v>
      </c>
      <c r="D290" s="1083">
        <v>3</v>
      </c>
      <c r="E290" s="1083" t="s">
        <v>3367</v>
      </c>
      <c r="F290" s="1083">
        <v>287</v>
      </c>
      <c r="G290" s="1083" t="s">
        <v>3368</v>
      </c>
      <c r="H290" s="1083">
        <v>1</v>
      </c>
      <c r="I290" s="1103">
        <v>37101</v>
      </c>
      <c r="J290" s="1103">
        <v>1</v>
      </c>
      <c r="K290" s="1104">
        <v>21</v>
      </c>
      <c r="L290" s="1105">
        <v>1</v>
      </c>
      <c r="M290" s="1083">
        <v>3</v>
      </c>
      <c r="N290" s="1083" t="s">
        <v>3371</v>
      </c>
      <c r="O290" s="1103">
        <v>10</v>
      </c>
      <c r="P290" s="1106">
        <v>2483.7600000000002</v>
      </c>
      <c r="Q290" s="1106">
        <v>-2483.7600000000002</v>
      </c>
      <c r="R290" s="1106">
        <v>0</v>
      </c>
      <c r="S290" s="1106">
        <v>0</v>
      </c>
      <c r="T290" s="1106">
        <v>0</v>
      </c>
      <c r="U290" s="1106">
        <v>0</v>
      </c>
      <c r="V290" s="1106">
        <v>0</v>
      </c>
    </row>
    <row r="291" spans="1:22">
      <c r="A291" s="1083">
        <v>4089000100</v>
      </c>
      <c r="B291" s="1083">
        <v>2</v>
      </c>
      <c r="C291" s="1083">
        <v>5</v>
      </c>
      <c r="D291" s="1083">
        <v>3</v>
      </c>
      <c r="E291" s="1083" t="s">
        <v>3367</v>
      </c>
      <c r="F291" s="1083">
        <v>287</v>
      </c>
      <c r="G291" s="1083" t="s">
        <v>3368</v>
      </c>
      <c r="H291" s="1083">
        <v>1</v>
      </c>
      <c r="I291" s="1103">
        <v>37101</v>
      </c>
      <c r="J291" s="1103">
        <v>1</v>
      </c>
      <c r="K291" s="1104">
        <v>21</v>
      </c>
      <c r="L291" s="1105">
        <v>1</v>
      </c>
      <c r="M291" s="1083">
        <v>3</v>
      </c>
      <c r="N291" s="1083" t="s">
        <v>3371</v>
      </c>
      <c r="O291" s="1103">
        <v>10</v>
      </c>
      <c r="P291" s="1106">
        <v>14806.29</v>
      </c>
      <c r="Q291" s="1106">
        <v>-14806.29</v>
      </c>
      <c r="R291" s="1106">
        <v>0</v>
      </c>
      <c r="S291" s="1106">
        <v>0</v>
      </c>
      <c r="T291" s="1106">
        <v>0</v>
      </c>
      <c r="U291" s="1106">
        <v>0</v>
      </c>
      <c r="V291" s="1106">
        <v>0</v>
      </c>
    </row>
    <row r="292" spans="1:22">
      <c r="A292" s="1083">
        <v>4089000500</v>
      </c>
      <c r="B292" s="1083">
        <v>2</v>
      </c>
      <c r="C292" s="1083">
        <v>5</v>
      </c>
      <c r="D292" s="1083">
        <v>3</v>
      </c>
      <c r="E292" s="1083" t="s">
        <v>3367</v>
      </c>
      <c r="F292" s="1083">
        <v>287</v>
      </c>
      <c r="G292" s="1083" t="s">
        <v>3368</v>
      </c>
      <c r="H292" s="1083">
        <v>1</v>
      </c>
      <c r="I292" s="1103">
        <v>37201</v>
      </c>
      <c r="J292" s="1103">
        <v>1</v>
      </c>
      <c r="K292" s="1104">
        <v>21</v>
      </c>
      <c r="L292" s="1105">
        <v>1</v>
      </c>
      <c r="M292" s="1083">
        <v>1</v>
      </c>
      <c r="N292" s="1083" t="s">
        <v>3369</v>
      </c>
      <c r="O292" s="1103">
        <v>10</v>
      </c>
      <c r="P292" s="1106">
        <v>1189.43</v>
      </c>
      <c r="Q292" s="1106">
        <v>-1189.43</v>
      </c>
      <c r="R292" s="1106">
        <v>0</v>
      </c>
      <c r="S292" s="1106">
        <v>0</v>
      </c>
      <c r="T292" s="1106">
        <v>0</v>
      </c>
      <c r="U292" s="1106">
        <v>0</v>
      </c>
      <c r="V292" s="1106">
        <v>0</v>
      </c>
    </row>
    <row r="293" spans="1:22">
      <c r="A293" s="1083">
        <v>4089000100</v>
      </c>
      <c r="B293" s="1083">
        <v>2</v>
      </c>
      <c r="C293" s="1083">
        <v>5</v>
      </c>
      <c r="D293" s="1083">
        <v>3</v>
      </c>
      <c r="E293" s="1083" t="s">
        <v>3367</v>
      </c>
      <c r="F293" s="1083">
        <v>287</v>
      </c>
      <c r="G293" s="1083" t="s">
        <v>3368</v>
      </c>
      <c r="H293" s="1083">
        <v>1</v>
      </c>
      <c r="I293" s="1103">
        <v>37201</v>
      </c>
      <c r="J293" s="1103">
        <v>1</v>
      </c>
      <c r="K293" s="1104">
        <v>21</v>
      </c>
      <c r="L293" s="1105">
        <v>1</v>
      </c>
      <c r="M293" s="1083">
        <v>3</v>
      </c>
      <c r="N293" s="1083" t="s">
        <v>3371</v>
      </c>
      <c r="O293" s="1103">
        <v>10</v>
      </c>
      <c r="P293" s="1106">
        <v>0</v>
      </c>
      <c r="Q293" s="1106">
        <v>659</v>
      </c>
      <c r="R293" s="1106">
        <v>659</v>
      </c>
      <c r="S293" s="1106">
        <v>659</v>
      </c>
      <c r="T293" s="1106">
        <v>659</v>
      </c>
      <c r="U293" s="1106">
        <v>659</v>
      </c>
      <c r="V293" s="1106">
        <v>659</v>
      </c>
    </row>
    <row r="294" spans="1:22">
      <c r="A294" s="1083">
        <v>4089000500</v>
      </c>
      <c r="B294" s="1083">
        <v>2</v>
      </c>
      <c r="C294" s="1083">
        <v>5</v>
      </c>
      <c r="D294" s="1083">
        <v>3</v>
      </c>
      <c r="E294" s="1083" t="s">
        <v>3367</v>
      </c>
      <c r="F294" s="1083">
        <v>287</v>
      </c>
      <c r="G294" s="1083" t="s">
        <v>3368</v>
      </c>
      <c r="H294" s="1083">
        <v>1</v>
      </c>
      <c r="I294" s="1103">
        <v>37501</v>
      </c>
      <c r="J294" s="1103">
        <v>1</v>
      </c>
      <c r="K294" s="1104">
        <v>21</v>
      </c>
      <c r="L294" s="1105">
        <v>1</v>
      </c>
      <c r="M294" s="1083">
        <v>1</v>
      </c>
      <c r="N294" s="1083" t="s">
        <v>3369</v>
      </c>
      <c r="O294" s="1103">
        <v>10</v>
      </c>
      <c r="P294" s="1106">
        <v>18534.37</v>
      </c>
      <c r="Q294" s="1106">
        <v>-18534.37</v>
      </c>
      <c r="R294" s="1106">
        <v>0</v>
      </c>
      <c r="S294" s="1106">
        <v>0</v>
      </c>
      <c r="T294" s="1106">
        <v>0</v>
      </c>
      <c r="U294" s="1106">
        <v>0</v>
      </c>
      <c r="V294" s="1106">
        <v>0</v>
      </c>
    </row>
    <row r="295" spans="1:22">
      <c r="A295" s="1083">
        <v>4089000700</v>
      </c>
      <c r="B295" s="1083">
        <v>2</v>
      </c>
      <c r="C295" s="1083">
        <v>5</v>
      </c>
      <c r="D295" s="1083">
        <v>3</v>
      </c>
      <c r="E295" s="1083" t="s">
        <v>3367</v>
      </c>
      <c r="F295" s="1083">
        <v>287</v>
      </c>
      <c r="G295" s="1083" t="s">
        <v>3368</v>
      </c>
      <c r="H295" s="1083">
        <v>1</v>
      </c>
      <c r="I295" s="1103">
        <v>37501</v>
      </c>
      <c r="J295" s="1103">
        <v>1</v>
      </c>
      <c r="K295" s="1104">
        <v>21</v>
      </c>
      <c r="L295" s="1105">
        <v>1</v>
      </c>
      <c r="M295" s="1083">
        <v>1</v>
      </c>
      <c r="N295" s="1083" t="s">
        <v>3369</v>
      </c>
      <c r="O295" s="1103">
        <v>10</v>
      </c>
      <c r="P295" s="1106">
        <v>9573.7199999999993</v>
      </c>
      <c r="Q295" s="1106">
        <v>-9573.7199999999993</v>
      </c>
      <c r="R295" s="1106">
        <v>0</v>
      </c>
      <c r="S295" s="1106">
        <v>0</v>
      </c>
      <c r="T295" s="1106">
        <v>0</v>
      </c>
      <c r="U295" s="1106">
        <v>0</v>
      </c>
      <c r="V295" s="1106">
        <v>0</v>
      </c>
    </row>
    <row r="296" spans="1:22">
      <c r="A296" s="1083">
        <v>4089000200</v>
      </c>
      <c r="B296" s="1083">
        <v>2</v>
      </c>
      <c r="C296" s="1083">
        <v>5</v>
      </c>
      <c r="D296" s="1083">
        <v>3</v>
      </c>
      <c r="E296" s="1083" t="s">
        <v>3367</v>
      </c>
      <c r="F296" s="1083">
        <v>287</v>
      </c>
      <c r="G296" s="1083" t="s">
        <v>3368</v>
      </c>
      <c r="H296" s="1083">
        <v>1</v>
      </c>
      <c r="I296" s="1103">
        <v>37501</v>
      </c>
      <c r="J296" s="1103">
        <v>1</v>
      </c>
      <c r="K296" s="1104">
        <v>21</v>
      </c>
      <c r="L296" s="1105">
        <v>1</v>
      </c>
      <c r="M296" s="1083">
        <v>1</v>
      </c>
      <c r="N296" s="1083" t="s">
        <v>3369</v>
      </c>
      <c r="O296" s="1103">
        <v>10</v>
      </c>
      <c r="P296" s="1106">
        <v>15337.39</v>
      </c>
      <c r="Q296" s="1106">
        <v>-10687.39</v>
      </c>
      <c r="R296" s="1106">
        <v>4650</v>
      </c>
      <c r="S296" s="1106">
        <v>4650</v>
      </c>
      <c r="T296" s="1106">
        <v>4650</v>
      </c>
      <c r="U296" s="1106">
        <v>4650</v>
      </c>
      <c r="V296" s="1106">
        <v>4650</v>
      </c>
    </row>
    <row r="297" spans="1:22">
      <c r="A297" s="1083">
        <v>4089000300</v>
      </c>
      <c r="B297" s="1083">
        <v>2</v>
      </c>
      <c r="C297" s="1083">
        <v>5</v>
      </c>
      <c r="D297" s="1083">
        <v>3</v>
      </c>
      <c r="E297" s="1083" t="s">
        <v>3367</v>
      </c>
      <c r="F297" s="1083">
        <v>112</v>
      </c>
      <c r="G297" s="1083" t="s">
        <v>3368</v>
      </c>
      <c r="H297" s="1083">
        <v>1</v>
      </c>
      <c r="I297" s="1103">
        <v>37501</v>
      </c>
      <c r="J297" s="1103">
        <v>1</v>
      </c>
      <c r="K297" s="1104">
        <v>21</v>
      </c>
      <c r="L297" s="1105">
        <v>1</v>
      </c>
      <c r="M297" s="1083">
        <v>1</v>
      </c>
      <c r="N297" s="1083" t="s">
        <v>3369</v>
      </c>
      <c r="O297" s="1103">
        <v>10</v>
      </c>
      <c r="P297" s="1106">
        <v>2693.23</v>
      </c>
      <c r="Q297" s="1106">
        <v>-2693.23</v>
      </c>
      <c r="R297" s="1106">
        <v>0</v>
      </c>
      <c r="S297" s="1106">
        <v>0</v>
      </c>
      <c r="T297" s="1106">
        <v>0</v>
      </c>
      <c r="U297" s="1106">
        <v>0</v>
      </c>
      <c r="V297" s="1106">
        <v>0</v>
      </c>
    </row>
    <row r="298" spans="1:22">
      <c r="A298" s="1083">
        <v>4089000600</v>
      </c>
      <c r="B298" s="1083">
        <v>2</v>
      </c>
      <c r="C298" s="1083">
        <v>5</v>
      </c>
      <c r="D298" s="1083">
        <v>3</v>
      </c>
      <c r="E298" s="1083" t="s">
        <v>3367</v>
      </c>
      <c r="F298" s="1083">
        <v>459</v>
      </c>
      <c r="G298" s="1083" t="s">
        <v>3368</v>
      </c>
      <c r="H298" s="1083">
        <v>1</v>
      </c>
      <c r="I298" s="1103">
        <v>37501</v>
      </c>
      <c r="J298" s="1103">
        <v>1</v>
      </c>
      <c r="K298" s="1104">
        <v>21</v>
      </c>
      <c r="L298" s="1105">
        <v>1</v>
      </c>
      <c r="M298" s="1083">
        <v>1</v>
      </c>
      <c r="N298" s="1083" t="s">
        <v>3369</v>
      </c>
      <c r="O298" s="1103">
        <v>10</v>
      </c>
      <c r="P298" s="1106">
        <v>28371.82</v>
      </c>
      <c r="Q298" s="1106">
        <v>-28371.82</v>
      </c>
      <c r="R298" s="1106">
        <v>0</v>
      </c>
      <c r="S298" s="1106">
        <v>0</v>
      </c>
      <c r="T298" s="1106">
        <v>0</v>
      </c>
      <c r="U298" s="1106">
        <v>0</v>
      </c>
      <c r="V298" s="1106">
        <v>0</v>
      </c>
    </row>
    <row r="299" spans="1:22">
      <c r="A299" s="1083">
        <v>4089000400</v>
      </c>
      <c r="B299" s="1083">
        <v>2</v>
      </c>
      <c r="C299" s="1083">
        <v>5</v>
      </c>
      <c r="D299" s="1083">
        <v>3</v>
      </c>
      <c r="E299" s="1083" t="s">
        <v>3367</v>
      </c>
      <c r="F299" s="1083">
        <v>287</v>
      </c>
      <c r="G299" s="1083" t="s">
        <v>3368</v>
      </c>
      <c r="H299" s="1083">
        <v>1</v>
      </c>
      <c r="I299" s="1103">
        <v>37501</v>
      </c>
      <c r="J299" s="1103">
        <v>1</v>
      </c>
      <c r="K299" s="1104">
        <v>21</v>
      </c>
      <c r="L299" s="1105">
        <v>1</v>
      </c>
      <c r="M299" s="1083">
        <v>1</v>
      </c>
      <c r="N299" s="1083" t="s">
        <v>3369</v>
      </c>
      <c r="O299" s="1103">
        <v>10</v>
      </c>
      <c r="P299" s="1106">
        <v>14827.12</v>
      </c>
      <c r="Q299" s="1106">
        <v>-12727.12</v>
      </c>
      <c r="R299" s="1106">
        <v>2100</v>
      </c>
      <c r="S299" s="1106">
        <v>2100</v>
      </c>
      <c r="T299" s="1106">
        <v>2100</v>
      </c>
      <c r="U299" s="1106">
        <v>2100</v>
      </c>
      <c r="V299" s="1106">
        <v>2100</v>
      </c>
    </row>
    <row r="300" spans="1:22">
      <c r="A300" s="1083">
        <v>4089000100</v>
      </c>
      <c r="B300" s="1083">
        <v>2</v>
      </c>
      <c r="C300" s="1083">
        <v>5</v>
      </c>
      <c r="D300" s="1083">
        <v>3</v>
      </c>
      <c r="E300" s="1083" t="s">
        <v>3367</v>
      </c>
      <c r="F300" s="1083">
        <v>287</v>
      </c>
      <c r="G300" s="1083" t="s">
        <v>3368</v>
      </c>
      <c r="H300" s="1083">
        <v>1</v>
      </c>
      <c r="I300" s="1103">
        <v>37501</v>
      </c>
      <c r="J300" s="1103">
        <v>1</v>
      </c>
      <c r="K300" s="1104">
        <v>21</v>
      </c>
      <c r="L300" s="1105">
        <v>1</v>
      </c>
      <c r="M300" s="1083">
        <v>1</v>
      </c>
      <c r="N300" s="1083" t="s">
        <v>3369</v>
      </c>
      <c r="O300" s="1103">
        <v>10</v>
      </c>
      <c r="P300" s="1106">
        <v>40596.43</v>
      </c>
      <c r="Q300" s="1106">
        <v>-9052.43</v>
      </c>
      <c r="R300" s="1106">
        <v>31544</v>
      </c>
      <c r="S300" s="1106">
        <v>31544</v>
      </c>
      <c r="T300" s="1106">
        <v>31544</v>
      </c>
      <c r="U300" s="1106">
        <v>31544</v>
      </c>
      <c r="V300" s="1106">
        <v>31544</v>
      </c>
    </row>
    <row r="301" spans="1:22">
      <c r="A301" s="1083">
        <v>4089000800</v>
      </c>
      <c r="B301" s="1083">
        <v>2</v>
      </c>
      <c r="C301" s="1083">
        <v>5</v>
      </c>
      <c r="D301" s="1083">
        <v>3</v>
      </c>
      <c r="E301" s="1083" t="s">
        <v>3367</v>
      </c>
      <c r="F301" s="1083">
        <v>112</v>
      </c>
      <c r="G301" s="1083" t="s">
        <v>3368</v>
      </c>
      <c r="H301" s="1083">
        <v>1</v>
      </c>
      <c r="I301" s="1103">
        <v>37501</v>
      </c>
      <c r="J301" s="1103">
        <v>1</v>
      </c>
      <c r="K301" s="1104">
        <v>21</v>
      </c>
      <c r="L301" s="1105">
        <v>1</v>
      </c>
      <c r="M301" s="1083">
        <v>1</v>
      </c>
      <c r="N301" s="1083" t="s">
        <v>3369</v>
      </c>
      <c r="O301" s="1103">
        <v>10</v>
      </c>
      <c r="P301" s="1106">
        <v>2462.61</v>
      </c>
      <c r="Q301" s="1106">
        <v>-2462.61</v>
      </c>
      <c r="R301" s="1106">
        <v>0</v>
      </c>
      <c r="S301" s="1106">
        <v>0</v>
      </c>
      <c r="T301" s="1106">
        <v>0</v>
      </c>
      <c r="U301" s="1106">
        <v>0</v>
      </c>
      <c r="V301" s="1106">
        <v>0</v>
      </c>
    </row>
    <row r="302" spans="1:22">
      <c r="A302" s="1083">
        <v>4089000500</v>
      </c>
      <c r="B302" s="1083">
        <v>2</v>
      </c>
      <c r="C302" s="1083">
        <v>5</v>
      </c>
      <c r="D302" s="1083">
        <v>3</v>
      </c>
      <c r="E302" s="1083" t="s">
        <v>3367</v>
      </c>
      <c r="F302" s="1083">
        <v>287</v>
      </c>
      <c r="G302" s="1083" t="s">
        <v>3368</v>
      </c>
      <c r="H302" s="1083">
        <v>1</v>
      </c>
      <c r="I302" s="1103">
        <v>37501</v>
      </c>
      <c r="J302" s="1103">
        <v>1</v>
      </c>
      <c r="K302" s="1104">
        <v>21</v>
      </c>
      <c r="L302" s="1105">
        <v>1</v>
      </c>
      <c r="M302" s="1083">
        <v>2</v>
      </c>
      <c r="N302" s="1083" t="s">
        <v>3370</v>
      </c>
      <c r="O302" s="1103">
        <v>10</v>
      </c>
      <c r="P302" s="1106">
        <v>26155.38</v>
      </c>
      <c r="Q302" s="1106">
        <v>-26155.38</v>
      </c>
      <c r="R302" s="1106">
        <v>0</v>
      </c>
      <c r="S302" s="1106">
        <v>0</v>
      </c>
      <c r="T302" s="1106">
        <v>0</v>
      </c>
      <c r="U302" s="1106">
        <v>0</v>
      </c>
      <c r="V302" s="1106">
        <v>0</v>
      </c>
    </row>
    <row r="303" spans="1:22">
      <c r="A303" s="1083">
        <v>4089000700</v>
      </c>
      <c r="B303" s="1083">
        <v>2</v>
      </c>
      <c r="C303" s="1083">
        <v>5</v>
      </c>
      <c r="D303" s="1083">
        <v>3</v>
      </c>
      <c r="E303" s="1083" t="s">
        <v>3367</v>
      </c>
      <c r="F303" s="1083">
        <v>287</v>
      </c>
      <c r="G303" s="1083" t="s">
        <v>3368</v>
      </c>
      <c r="H303" s="1083">
        <v>1</v>
      </c>
      <c r="I303" s="1103">
        <v>37501</v>
      </c>
      <c r="J303" s="1103">
        <v>1</v>
      </c>
      <c r="K303" s="1104">
        <v>21</v>
      </c>
      <c r="L303" s="1105">
        <v>1</v>
      </c>
      <c r="M303" s="1083">
        <v>2</v>
      </c>
      <c r="N303" s="1083" t="s">
        <v>3370</v>
      </c>
      <c r="O303" s="1103">
        <v>10</v>
      </c>
      <c r="P303" s="1106">
        <v>11140.03</v>
      </c>
      <c r="Q303" s="1106">
        <v>-11140.03</v>
      </c>
      <c r="R303" s="1106">
        <v>0</v>
      </c>
      <c r="S303" s="1106">
        <v>0</v>
      </c>
      <c r="T303" s="1106">
        <v>0</v>
      </c>
      <c r="U303" s="1106">
        <v>0</v>
      </c>
      <c r="V303" s="1106">
        <v>0</v>
      </c>
    </row>
    <row r="304" spans="1:22">
      <c r="A304" s="1083">
        <v>4089000200</v>
      </c>
      <c r="B304" s="1083">
        <v>2</v>
      </c>
      <c r="C304" s="1083">
        <v>5</v>
      </c>
      <c r="D304" s="1083">
        <v>3</v>
      </c>
      <c r="E304" s="1083" t="s">
        <v>3367</v>
      </c>
      <c r="F304" s="1083">
        <v>287</v>
      </c>
      <c r="G304" s="1083" t="s">
        <v>3368</v>
      </c>
      <c r="H304" s="1083">
        <v>1</v>
      </c>
      <c r="I304" s="1103">
        <v>37501</v>
      </c>
      <c r="J304" s="1103">
        <v>1</v>
      </c>
      <c r="K304" s="1104">
        <v>21</v>
      </c>
      <c r="L304" s="1105">
        <v>1</v>
      </c>
      <c r="M304" s="1083">
        <v>2</v>
      </c>
      <c r="N304" s="1083" t="s">
        <v>3370</v>
      </c>
      <c r="O304" s="1103">
        <v>10</v>
      </c>
      <c r="P304" s="1106">
        <v>17846.669999999998</v>
      </c>
      <c r="Q304" s="1106">
        <v>-17846.669999999998</v>
      </c>
      <c r="R304" s="1106">
        <v>0</v>
      </c>
      <c r="S304" s="1106">
        <v>0</v>
      </c>
      <c r="T304" s="1106">
        <v>0</v>
      </c>
      <c r="U304" s="1106">
        <v>0</v>
      </c>
      <c r="V304" s="1106">
        <v>0</v>
      </c>
    </row>
    <row r="305" spans="1:22">
      <c r="A305" s="1083">
        <v>4089000300</v>
      </c>
      <c r="B305" s="1083">
        <v>2</v>
      </c>
      <c r="C305" s="1083">
        <v>5</v>
      </c>
      <c r="D305" s="1083">
        <v>3</v>
      </c>
      <c r="E305" s="1083" t="s">
        <v>3367</v>
      </c>
      <c r="F305" s="1083">
        <v>112</v>
      </c>
      <c r="G305" s="1083" t="s">
        <v>3368</v>
      </c>
      <c r="H305" s="1083">
        <v>1</v>
      </c>
      <c r="I305" s="1103">
        <v>37501</v>
      </c>
      <c r="J305" s="1103">
        <v>1</v>
      </c>
      <c r="K305" s="1104">
        <v>21</v>
      </c>
      <c r="L305" s="1105">
        <v>1</v>
      </c>
      <c r="M305" s="1083">
        <v>2</v>
      </c>
      <c r="N305" s="1083" t="s">
        <v>3370</v>
      </c>
      <c r="O305" s="1103">
        <v>10</v>
      </c>
      <c r="P305" s="1106">
        <v>2800.48</v>
      </c>
      <c r="Q305" s="1106">
        <v>-2800.48</v>
      </c>
      <c r="R305" s="1106">
        <v>0</v>
      </c>
      <c r="S305" s="1106">
        <v>0</v>
      </c>
      <c r="T305" s="1106">
        <v>0</v>
      </c>
      <c r="U305" s="1106">
        <v>0</v>
      </c>
      <c r="V305" s="1106">
        <v>0</v>
      </c>
    </row>
    <row r="306" spans="1:22">
      <c r="A306" s="1083">
        <v>4089000400</v>
      </c>
      <c r="B306" s="1083">
        <v>2</v>
      </c>
      <c r="C306" s="1083">
        <v>5</v>
      </c>
      <c r="D306" s="1083">
        <v>3</v>
      </c>
      <c r="E306" s="1083" t="s">
        <v>3367</v>
      </c>
      <c r="F306" s="1083">
        <v>287</v>
      </c>
      <c r="G306" s="1083" t="s">
        <v>3368</v>
      </c>
      <c r="H306" s="1083">
        <v>1</v>
      </c>
      <c r="I306" s="1103">
        <v>37501</v>
      </c>
      <c r="J306" s="1103">
        <v>1</v>
      </c>
      <c r="K306" s="1104">
        <v>21</v>
      </c>
      <c r="L306" s="1105">
        <v>1</v>
      </c>
      <c r="M306" s="1083">
        <v>2</v>
      </c>
      <c r="N306" s="1083" t="s">
        <v>3370</v>
      </c>
      <c r="O306" s="1103">
        <v>10</v>
      </c>
      <c r="P306" s="1106">
        <v>13391.21</v>
      </c>
      <c r="Q306" s="1106">
        <v>-13391.21</v>
      </c>
      <c r="R306" s="1106">
        <v>0</v>
      </c>
      <c r="S306" s="1106">
        <v>0</v>
      </c>
      <c r="T306" s="1106">
        <v>0</v>
      </c>
      <c r="U306" s="1106">
        <v>0</v>
      </c>
      <c r="V306" s="1106">
        <v>0</v>
      </c>
    </row>
    <row r="307" spans="1:22">
      <c r="A307" s="1083">
        <v>4089000100</v>
      </c>
      <c r="B307" s="1083">
        <v>2</v>
      </c>
      <c r="C307" s="1083">
        <v>5</v>
      </c>
      <c r="D307" s="1083">
        <v>3</v>
      </c>
      <c r="E307" s="1083" t="s">
        <v>3367</v>
      </c>
      <c r="F307" s="1083">
        <v>287</v>
      </c>
      <c r="G307" s="1083" t="s">
        <v>3368</v>
      </c>
      <c r="H307" s="1083">
        <v>1</v>
      </c>
      <c r="I307" s="1103">
        <v>37501</v>
      </c>
      <c r="J307" s="1103">
        <v>1</v>
      </c>
      <c r="K307" s="1104">
        <v>21</v>
      </c>
      <c r="L307" s="1105">
        <v>1</v>
      </c>
      <c r="M307" s="1083">
        <v>2</v>
      </c>
      <c r="N307" s="1083" t="s">
        <v>3370</v>
      </c>
      <c r="O307" s="1103">
        <v>10</v>
      </c>
      <c r="P307" s="1106">
        <v>40031.800000000003</v>
      </c>
      <c r="Q307" s="1106">
        <v>-38681.800000000003</v>
      </c>
      <c r="R307" s="1106">
        <v>1350</v>
      </c>
      <c r="S307" s="1106">
        <v>1350</v>
      </c>
      <c r="T307" s="1106">
        <v>1350</v>
      </c>
      <c r="U307" s="1106">
        <v>1350</v>
      </c>
      <c r="V307" s="1106">
        <v>1350</v>
      </c>
    </row>
    <row r="308" spans="1:22">
      <c r="A308" s="1083">
        <v>4089000800</v>
      </c>
      <c r="B308" s="1083">
        <v>2</v>
      </c>
      <c r="C308" s="1083">
        <v>5</v>
      </c>
      <c r="D308" s="1083">
        <v>3</v>
      </c>
      <c r="E308" s="1083" t="s">
        <v>3367</v>
      </c>
      <c r="F308" s="1083">
        <v>112</v>
      </c>
      <c r="G308" s="1083" t="s">
        <v>3368</v>
      </c>
      <c r="H308" s="1083">
        <v>1</v>
      </c>
      <c r="I308" s="1103">
        <v>37501</v>
      </c>
      <c r="J308" s="1103">
        <v>1</v>
      </c>
      <c r="K308" s="1104">
        <v>21</v>
      </c>
      <c r="L308" s="1105">
        <v>1</v>
      </c>
      <c r="M308" s="1083">
        <v>2</v>
      </c>
      <c r="N308" s="1083" t="s">
        <v>3370</v>
      </c>
      <c r="O308" s="1103">
        <v>10</v>
      </c>
      <c r="P308" s="1106">
        <v>5852.96</v>
      </c>
      <c r="Q308" s="1106">
        <v>-5852.96</v>
      </c>
      <c r="R308" s="1106">
        <v>0</v>
      </c>
      <c r="S308" s="1106">
        <v>0</v>
      </c>
      <c r="T308" s="1106">
        <v>0</v>
      </c>
      <c r="U308" s="1106">
        <v>0</v>
      </c>
      <c r="V308" s="1106">
        <v>0</v>
      </c>
    </row>
    <row r="309" spans="1:22">
      <c r="A309" s="1083">
        <v>4089000500</v>
      </c>
      <c r="B309" s="1083">
        <v>2</v>
      </c>
      <c r="C309" s="1083">
        <v>5</v>
      </c>
      <c r="D309" s="1083">
        <v>3</v>
      </c>
      <c r="E309" s="1083" t="s">
        <v>3367</v>
      </c>
      <c r="F309" s="1083">
        <v>287</v>
      </c>
      <c r="G309" s="1083" t="s">
        <v>3368</v>
      </c>
      <c r="H309" s="1083">
        <v>1</v>
      </c>
      <c r="I309" s="1103">
        <v>37501</v>
      </c>
      <c r="J309" s="1103">
        <v>1</v>
      </c>
      <c r="K309" s="1104">
        <v>21</v>
      </c>
      <c r="L309" s="1105">
        <v>1</v>
      </c>
      <c r="M309" s="1083">
        <v>3</v>
      </c>
      <c r="N309" s="1083" t="s">
        <v>3371</v>
      </c>
      <c r="O309" s="1103">
        <v>10</v>
      </c>
      <c r="P309" s="1106">
        <v>0</v>
      </c>
      <c r="Q309" s="1106">
        <v>25000</v>
      </c>
      <c r="R309" s="1106">
        <v>25000</v>
      </c>
      <c r="S309" s="1106">
        <v>9300</v>
      </c>
      <c r="T309" s="1106">
        <v>9300</v>
      </c>
      <c r="U309" s="1106">
        <v>9300</v>
      </c>
      <c r="V309" s="1106">
        <v>9300</v>
      </c>
    </row>
    <row r="310" spans="1:22">
      <c r="A310" s="1083">
        <v>4089000200</v>
      </c>
      <c r="B310" s="1083">
        <v>2</v>
      </c>
      <c r="C310" s="1083">
        <v>5</v>
      </c>
      <c r="D310" s="1083">
        <v>3</v>
      </c>
      <c r="E310" s="1083" t="s">
        <v>3367</v>
      </c>
      <c r="F310" s="1083">
        <v>287</v>
      </c>
      <c r="G310" s="1083" t="s">
        <v>3368</v>
      </c>
      <c r="H310" s="1083">
        <v>1</v>
      </c>
      <c r="I310" s="1103">
        <v>37501</v>
      </c>
      <c r="J310" s="1103">
        <v>1</v>
      </c>
      <c r="K310" s="1104">
        <v>21</v>
      </c>
      <c r="L310" s="1105">
        <v>1</v>
      </c>
      <c r="M310" s="1083">
        <v>3</v>
      </c>
      <c r="N310" s="1083" t="s">
        <v>3371</v>
      </c>
      <c r="O310" s="1103">
        <v>10</v>
      </c>
      <c r="P310" s="1106">
        <v>0</v>
      </c>
      <c r="Q310" s="1106">
        <v>15000</v>
      </c>
      <c r="R310" s="1106">
        <v>15000</v>
      </c>
      <c r="S310" s="1106">
        <v>0</v>
      </c>
      <c r="T310" s="1106">
        <v>0</v>
      </c>
      <c r="U310" s="1106">
        <v>0</v>
      </c>
      <c r="V310" s="1106">
        <v>0</v>
      </c>
    </row>
    <row r="311" spans="1:22">
      <c r="A311" s="1083">
        <v>4089000600</v>
      </c>
      <c r="B311" s="1083">
        <v>2</v>
      </c>
      <c r="C311" s="1083">
        <v>5</v>
      </c>
      <c r="D311" s="1083">
        <v>3</v>
      </c>
      <c r="E311" s="1083" t="s">
        <v>3367</v>
      </c>
      <c r="F311" s="1083">
        <v>459</v>
      </c>
      <c r="G311" s="1083" t="s">
        <v>3368</v>
      </c>
      <c r="H311" s="1083">
        <v>1</v>
      </c>
      <c r="I311" s="1103">
        <v>37501</v>
      </c>
      <c r="J311" s="1103">
        <v>1</v>
      </c>
      <c r="K311" s="1104">
        <v>21</v>
      </c>
      <c r="L311" s="1105">
        <v>1</v>
      </c>
      <c r="M311" s="1083">
        <v>3</v>
      </c>
      <c r="N311" s="1083" t="s">
        <v>3371</v>
      </c>
      <c r="O311" s="1103">
        <v>10</v>
      </c>
      <c r="P311" s="1106">
        <v>5130.01</v>
      </c>
      <c r="Q311" s="1106">
        <v>10000</v>
      </c>
      <c r="R311" s="1106">
        <v>15130.01</v>
      </c>
      <c r="S311" s="1106">
        <v>10550</v>
      </c>
      <c r="T311" s="1106">
        <v>10550</v>
      </c>
      <c r="U311" s="1106">
        <v>10550</v>
      </c>
      <c r="V311" s="1106">
        <v>10550</v>
      </c>
    </row>
    <row r="312" spans="1:22">
      <c r="A312" s="1083">
        <v>4089000100</v>
      </c>
      <c r="B312" s="1083">
        <v>2</v>
      </c>
      <c r="C312" s="1083">
        <v>5</v>
      </c>
      <c r="D312" s="1083">
        <v>3</v>
      </c>
      <c r="E312" s="1083" t="s">
        <v>3367</v>
      </c>
      <c r="F312" s="1083">
        <v>287</v>
      </c>
      <c r="G312" s="1083" t="s">
        <v>3368</v>
      </c>
      <c r="H312" s="1083">
        <v>1</v>
      </c>
      <c r="I312" s="1103">
        <v>37501</v>
      </c>
      <c r="J312" s="1103">
        <v>1</v>
      </c>
      <c r="K312" s="1104">
        <v>21</v>
      </c>
      <c r="L312" s="1105">
        <v>1</v>
      </c>
      <c r="M312" s="1083">
        <v>3</v>
      </c>
      <c r="N312" s="1083" t="s">
        <v>3371</v>
      </c>
      <c r="O312" s="1103">
        <v>10</v>
      </c>
      <c r="P312" s="1106">
        <v>10928.62</v>
      </c>
      <c r="Q312" s="1106">
        <v>4220</v>
      </c>
      <c r="R312" s="1106">
        <v>15148.62</v>
      </c>
      <c r="S312" s="1106">
        <v>11350</v>
      </c>
      <c r="T312" s="1106">
        <v>11350</v>
      </c>
      <c r="U312" s="1106">
        <v>11350</v>
      </c>
      <c r="V312" s="1106">
        <v>11350</v>
      </c>
    </row>
    <row r="313" spans="1:22">
      <c r="A313" s="1083">
        <v>4089000800</v>
      </c>
      <c r="B313" s="1083">
        <v>2</v>
      </c>
      <c r="C313" s="1083">
        <v>5</v>
      </c>
      <c r="D313" s="1083">
        <v>3</v>
      </c>
      <c r="E313" s="1083" t="s">
        <v>3367</v>
      </c>
      <c r="F313" s="1083">
        <v>112</v>
      </c>
      <c r="G313" s="1083" t="s">
        <v>3368</v>
      </c>
      <c r="H313" s="1083">
        <v>1</v>
      </c>
      <c r="I313" s="1103">
        <v>37501</v>
      </c>
      <c r="J313" s="1103">
        <v>1</v>
      </c>
      <c r="K313" s="1104">
        <v>21</v>
      </c>
      <c r="L313" s="1105">
        <v>1</v>
      </c>
      <c r="M313" s="1083">
        <v>3</v>
      </c>
      <c r="N313" s="1083" t="s">
        <v>3371</v>
      </c>
      <c r="O313" s="1103">
        <v>10</v>
      </c>
      <c r="P313" s="1106">
        <v>1894.75</v>
      </c>
      <c r="Q313" s="1106">
        <v>0</v>
      </c>
      <c r="R313" s="1106">
        <v>1894.75</v>
      </c>
      <c r="S313" s="1106">
        <v>0</v>
      </c>
      <c r="T313" s="1106">
        <v>0</v>
      </c>
      <c r="U313" s="1106">
        <v>0</v>
      </c>
      <c r="V313" s="1106">
        <v>0</v>
      </c>
    </row>
    <row r="314" spans="1:22">
      <c r="A314" s="1083">
        <v>4089000500</v>
      </c>
      <c r="B314" s="1083">
        <v>2</v>
      </c>
      <c r="C314" s="1083">
        <v>5</v>
      </c>
      <c r="D314" s="1083">
        <v>3</v>
      </c>
      <c r="E314" s="1083" t="s">
        <v>3367</v>
      </c>
      <c r="F314" s="1083">
        <v>287</v>
      </c>
      <c r="G314" s="1083" t="s">
        <v>3368</v>
      </c>
      <c r="H314" s="1083">
        <v>1</v>
      </c>
      <c r="I314" s="1103">
        <v>37502</v>
      </c>
      <c r="J314" s="1103">
        <v>1</v>
      </c>
      <c r="K314" s="1104">
        <v>21</v>
      </c>
      <c r="L314" s="1105">
        <v>1</v>
      </c>
      <c r="M314" s="1083">
        <v>1</v>
      </c>
      <c r="N314" s="1083" t="s">
        <v>3369</v>
      </c>
      <c r="O314" s="1103">
        <v>10</v>
      </c>
      <c r="P314" s="1106">
        <v>9592.9500000000007</v>
      </c>
      <c r="Q314" s="1106">
        <v>-7342.95</v>
      </c>
      <c r="R314" s="1106">
        <v>2250</v>
      </c>
      <c r="S314" s="1106">
        <v>2250</v>
      </c>
      <c r="T314" s="1106">
        <v>2250</v>
      </c>
      <c r="U314" s="1106">
        <v>2250</v>
      </c>
      <c r="V314" s="1106">
        <v>2250</v>
      </c>
    </row>
    <row r="315" spans="1:22">
      <c r="A315" s="1083">
        <v>4089000700</v>
      </c>
      <c r="B315" s="1083">
        <v>2</v>
      </c>
      <c r="C315" s="1083">
        <v>5</v>
      </c>
      <c r="D315" s="1083">
        <v>3</v>
      </c>
      <c r="E315" s="1083" t="s">
        <v>3367</v>
      </c>
      <c r="F315" s="1083">
        <v>287</v>
      </c>
      <c r="G315" s="1083" t="s">
        <v>3368</v>
      </c>
      <c r="H315" s="1083">
        <v>1</v>
      </c>
      <c r="I315" s="1103">
        <v>37502</v>
      </c>
      <c r="J315" s="1103">
        <v>1</v>
      </c>
      <c r="K315" s="1104">
        <v>21</v>
      </c>
      <c r="L315" s="1105">
        <v>1</v>
      </c>
      <c r="M315" s="1083">
        <v>1</v>
      </c>
      <c r="N315" s="1083" t="s">
        <v>3369</v>
      </c>
      <c r="O315" s="1103">
        <v>10</v>
      </c>
      <c r="P315" s="1106">
        <v>6606.84</v>
      </c>
      <c r="Q315" s="1106">
        <v>-5806.84</v>
      </c>
      <c r="R315" s="1106">
        <v>800</v>
      </c>
      <c r="S315" s="1106">
        <v>800</v>
      </c>
      <c r="T315" s="1106">
        <v>800</v>
      </c>
      <c r="U315" s="1106">
        <v>800</v>
      </c>
      <c r="V315" s="1106">
        <v>800</v>
      </c>
    </row>
    <row r="316" spans="1:22">
      <c r="A316" s="1083">
        <v>4089000200</v>
      </c>
      <c r="B316" s="1083">
        <v>2</v>
      </c>
      <c r="C316" s="1083">
        <v>5</v>
      </c>
      <c r="D316" s="1083">
        <v>3</v>
      </c>
      <c r="E316" s="1083" t="s">
        <v>3367</v>
      </c>
      <c r="F316" s="1083">
        <v>287</v>
      </c>
      <c r="G316" s="1083" t="s">
        <v>3368</v>
      </c>
      <c r="H316" s="1083">
        <v>1</v>
      </c>
      <c r="I316" s="1103">
        <v>37502</v>
      </c>
      <c r="J316" s="1103">
        <v>1</v>
      </c>
      <c r="K316" s="1104">
        <v>21</v>
      </c>
      <c r="L316" s="1105">
        <v>1</v>
      </c>
      <c r="M316" s="1083">
        <v>1</v>
      </c>
      <c r="N316" s="1083" t="s">
        <v>3369</v>
      </c>
      <c r="O316" s="1103">
        <v>10</v>
      </c>
      <c r="P316" s="1106">
        <v>29636.2</v>
      </c>
      <c r="Q316" s="1106">
        <v>-25986.2</v>
      </c>
      <c r="R316" s="1106">
        <v>3650</v>
      </c>
      <c r="S316" s="1106">
        <v>3650</v>
      </c>
      <c r="T316" s="1106">
        <v>3650</v>
      </c>
      <c r="U316" s="1106">
        <v>3650</v>
      </c>
      <c r="V316" s="1106">
        <v>3650</v>
      </c>
    </row>
    <row r="317" spans="1:22">
      <c r="A317" s="1083">
        <v>4089000300</v>
      </c>
      <c r="B317" s="1083">
        <v>2</v>
      </c>
      <c r="C317" s="1083">
        <v>5</v>
      </c>
      <c r="D317" s="1083">
        <v>3</v>
      </c>
      <c r="E317" s="1083" t="s">
        <v>3367</v>
      </c>
      <c r="F317" s="1083">
        <v>112</v>
      </c>
      <c r="G317" s="1083" t="s">
        <v>3368</v>
      </c>
      <c r="H317" s="1083">
        <v>1</v>
      </c>
      <c r="I317" s="1103">
        <v>37502</v>
      </c>
      <c r="J317" s="1103">
        <v>1</v>
      </c>
      <c r="K317" s="1104">
        <v>21</v>
      </c>
      <c r="L317" s="1105">
        <v>1</v>
      </c>
      <c r="M317" s="1083">
        <v>1</v>
      </c>
      <c r="N317" s="1083" t="s">
        <v>3369</v>
      </c>
      <c r="O317" s="1103">
        <v>10</v>
      </c>
      <c r="P317" s="1106">
        <v>1115.17</v>
      </c>
      <c r="Q317" s="1106">
        <v>-1115.17</v>
      </c>
      <c r="R317" s="1106">
        <v>0</v>
      </c>
      <c r="S317" s="1106">
        <v>0</v>
      </c>
      <c r="T317" s="1106">
        <v>0</v>
      </c>
      <c r="U317" s="1106">
        <v>0</v>
      </c>
      <c r="V317" s="1106">
        <v>0</v>
      </c>
    </row>
    <row r="318" spans="1:22">
      <c r="A318" s="1083">
        <v>4089000600</v>
      </c>
      <c r="B318" s="1083">
        <v>2</v>
      </c>
      <c r="C318" s="1083">
        <v>5</v>
      </c>
      <c r="D318" s="1083">
        <v>3</v>
      </c>
      <c r="E318" s="1083" t="s">
        <v>3367</v>
      </c>
      <c r="F318" s="1083">
        <v>459</v>
      </c>
      <c r="G318" s="1083" t="s">
        <v>3368</v>
      </c>
      <c r="H318" s="1083">
        <v>1</v>
      </c>
      <c r="I318" s="1103">
        <v>37502</v>
      </c>
      <c r="J318" s="1103">
        <v>1</v>
      </c>
      <c r="K318" s="1104">
        <v>21</v>
      </c>
      <c r="L318" s="1105">
        <v>1</v>
      </c>
      <c r="M318" s="1083">
        <v>1</v>
      </c>
      <c r="N318" s="1083" t="s">
        <v>3369</v>
      </c>
      <c r="O318" s="1103">
        <v>10</v>
      </c>
      <c r="P318" s="1106">
        <v>2936.91</v>
      </c>
      <c r="Q318" s="1106">
        <v>-136.91</v>
      </c>
      <c r="R318" s="1106">
        <v>2800</v>
      </c>
      <c r="S318" s="1106">
        <v>2800</v>
      </c>
      <c r="T318" s="1106">
        <v>2800</v>
      </c>
      <c r="U318" s="1106">
        <v>2800</v>
      </c>
      <c r="V318" s="1106">
        <v>2800</v>
      </c>
    </row>
    <row r="319" spans="1:22">
      <c r="A319" s="1083">
        <v>4089000400</v>
      </c>
      <c r="B319" s="1083">
        <v>2</v>
      </c>
      <c r="C319" s="1083">
        <v>5</v>
      </c>
      <c r="D319" s="1083">
        <v>3</v>
      </c>
      <c r="E319" s="1083" t="s">
        <v>3367</v>
      </c>
      <c r="F319" s="1083">
        <v>287</v>
      </c>
      <c r="G319" s="1083" t="s">
        <v>3368</v>
      </c>
      <c r="H319" s="1083">
        <v>1</v>
      </c>
      <c r="I319" s="1103">
        <v>37502</v>
      </c>
      <c r="J319" s="1103">
        <v>1</v>
      </c>
      <c r="K319" s="1104">
        <v>21</v>
      </c>
      <c r="L319" s="1105">
        <v>1</v>
      </c>
      <c r="M319" s="1083">
        <v>1</v>
      </c>
      <c r="N319" s="1083" t="s">
        <v>3369</v>
      </c>
      <c r="O319" s="1103">
        <v>10</v>
      </c>
      <c r="P319" s="1106">
        <v>12363.11</v>
      </c>
      <c r="Q319" s="1106">
        <v>-12063.11</v>
      </c>
      <c r="R319" s="1106">
        <v>300</v>
      </c>
      <c r="S319" s="1106">
        <v>300</v>
      </c>
      <c r="T319" s="1106">
        <v>300</v>
      </c>
      <c r="U319" s="1106">
        <v>300</v>
      </c>
      <c r="V319" s="1106">
        <v>300</v>
      </c>
    </row>
    <row r="320" spans="1:22">
      <c r="A320" s="1083">
        <v>4089000100</v>
      </c>
      <c r="B320" s="1083">
        <v>2</v>
      </c>
      <c r="C320" s="1083">
        <v>5</v>
      </c>
      <c r="D320" s="1083">
        <v>3</v>
      </c>
      <c r="E320" s="1083" t="s">
        <v>3367</v>
      </c>
      <c r="F320" s="1083">
        <v>287</v>
      </c>
      <c r="G320" s="1083" t="s">
        <v>3368</v>
      </c>
      <c r="H320" s="1083">
        <v>1</v>
      </c>
      <c r="I320" s="1103">
        <v>37502</v>
      </c>
      <c r="J320" s="1103">
        <v>1</v>
      </c>
      <c r="K320" s="1104">
        <v>21</v>
      </c>
      <c r="L320" s="1105">
        <v>1</v>
      </c>
      <c r="M320" s="1083">
        <v>1</v>
      </c>
      <c r="N320" s="1083" t="s">
        <v>3369</v>
      </c>
      <c r="O320" s="1103">
        <v>10</v>
      </c>
      <c r="P320" s="1106">
        <v>20584.61</v>
      </c>
      <c r="Q320" s="1106">
        <v>-12684.61</v>
      </c>
      <c r="R320" s="1106">
        <v>7900</v>
      </c>
      <c r="S320" s="1106">
        <v>7900</v>
      </c>
      <c r="T320" s="1106">
        <v>7900</v>
      </c>
      <c r="U320" s="1106">
        <v>7900</v>
      </c>
      <c r="V320" s="1106">
        <v>7900</v>
      </c>
    </row>
    <row r="321" spans="1:22">
      <c r="A321" s="1083">
        <v>4089000800</v>
      </c>
      <c r="B321" s="1083">
        <v>2</v>
      </c>
      <c r="C321" s="1083">
        <v>5</v>
      </c>
      <c r="D321" s="1083">
        <v>3</v>
      </c>
      <c r="E321" s="1083" t="s">
        <v>3367</v>
      </c>
      <c r="F321" s="1083">
        <v>112</v>
      </c>
      <c r="G321" s="1083" t="s">
        <v>3368</v>
      </c>
      <c r="H321" s="1083">
        <v>1</v>
      </c>
      <c r="I321" s="1103">
        <v>37502</v>
      </c>
      <c r="J321" s="1103">
        <v>1</v>
      </c>
      <c r="K321" s="1104">
        <v>21</v>
      </c>
      <c r="L321" s="1105">
        <v>1</v>
      </c>
      <c r="M321" s="1083">
        <v>1</v>
      </c>
      <c r="N321" s="1083" t="s">
        <v>3369</v>
      </c>
      <c r="O321" s="1103">
        <v>10</v>
      </c>
      <c r="P321" s="1106">
        <v>2039.34</v>
      </c>
      <c r="Q321" s="1106">
        <v>-2039.34</v>
      </c>
      <c r="R321" s="1106">
        <v>0</v>
      </c>
      <c r="S321" s="1106">
        <v>0</v>
      </c>
      <c r="T321" s="1106">
        <v>0</v>
      </c>
      <c r="U321" s="1106">
        <v>0</v>
      </c>
      <c r="V321" s="1106">
        <v>0</v>
      </c>
    </row>
    <row r="322" spans="1:22">
      <c r="A322" s="1083">
        <v>4089000500</v>
      </c>
      <c r="B322" s="1083">
        <v>2</v>
      </c>
      <c r="C322" s="1083">
        <v>5</v>
      </c>
      <c r="D322" s="1083">
        <v>3</v>
      </c>
      <c r="E322" s="1083" t="s">
        <v>3367</v>
      </c>
      <c r="F322" s="1083">
        <v>287</v>
      </c>
      <c r="G322" s="1083" t="s">
        <v>3368</v>
      </c>
      <c r="H322" s="1083">
        <v>1</v>
      </c>
      <c r="I322" s="1103">
        <v>37502</v>
      </c>
      <c r="J322" s="1103">
        <v>1</v>
      </c>
      <c r="K322" s="1104">
        <v>21</v>
      </c>
      <c r="L322" s="1105">
        <v>1</v>
      </c>
      <c r="M322" s="1083">
        <v>2</v>
      </c>
      <c r="N322" s="1083" t="s">
        <v>3370</v>
      </c>
      <c r="O322" s="1103">
        <v>10</v>
      </c>
      <c r="P322" s="1106">
        <v>5699.95</v>
      </c>
      <c r="Q322" s="1106">
        <v>-5549.95</v>
      </c>
      <c r="R322" s="1106">
        <v>150</v>
      </c>
      <c r="S322" s="1106">
        <v>150</v>
      </c>
      <c r="T322" s="1106">
        <v>150</v>
      </c>
      <c r="U322" s="1106">
        <v>150</v>
      </c>
      <c r="V322" s="1106">
        <v>150</v>
      </c>
    </row>
    <row r="323" spans="1:22">
      <c r="A323" s="1083">
        <v>4089000700</v>
      </c>
      <c r="B323" s="1083">
        <v>2</v>
      </c>
      <c r="C323" s="1083">
        <v>5</v>
      </c>
      <c r="D323" s="1083">
        <v>3</v>
      </c>
      <c r="E323" s="1083" t="s">
        <v>3367</v>
      </c>
      <c r="F323" s="1083">
        <v>287</v>
      </c>
      <c r="G323" s="1083" t="s">
        <v>3368</v>
      </c>
      <c r="H323" s="1083">
        <v>1</v>
      </c>
      <c r="I323" s="1103">
        <v>37502</v>
      </c>
      <c r="J323" s="1103">
        <v>1</v>
      </c>
      <c r="K323" s="1104">
        <v>21</v>
      </c>
      <c r="L323" s="1105">
        <v>1</v>
      </c>
      <c r="M323" s="1083">
        <v>2</v>
      </c>
      <c r="N323" s="1083" t="s">
        <v>3370</v>
      </c>
      <c r="O323" s="1103">
        <v>10</v>
      </c>
      <c r="P323" s="1106">
        <v>785.13</v>
      </c>
      <c r="Q323" s="1106">
        <v>-785.13</v>
      </c>
      <c r="R323" s="1106">
        <v>0</v>
      </c>
      <c r="S323" s="1106">
        <v>0</v>
      </c>
      <c r="T323" s="1106">
        <v>0</v>
      </c>
      <c r="U323" s="1106">
        <v>0</v>
      </c>
      <c r="V323" s="1106">
        <v>0</v>
      </c>
    </row>
    <row r="324" spans="1:22">
      <c r="A324" s="1083">
        <v>4089000200</v>
      </c>
      <c r="B324" s="1083">
        <v>2</v>
      </c>
      <c r="C324" s="1083">
        <v>5</v>
      </c>
      <c r="D324" s="1083">
        <v>3</v>
      </c>
      <c r="E324" s="1083" t="s">
        <v>3367</v>
      </c>
      <c r="F324" s="1083">
        <v>287</v>
      </c>
      <c r="G324" s="1083" t="s">
        <v>3368</v>
      </c>
      <c r="H324" s="1083">
        <v>1</v>
      </c>
      <c r="I324" s="1103">
        <v>37502</v>
      </c>
      <c r="J324" s="1103">
        <v>1</v>
      </c>
      <c r="K324" s="1104">
        <v>21</v>
      </c>
      <c r="L324" s="1105">
        <v>1</v>
      </c>
      <c r="M324" s="1083">
        <v>2</v>
      </c>
      <c r="N324" s="1083" t="s">
        <v>3370</v>
      </c>
      <c r="O324" s="1103">
        <v>10</v>
      </c>
      <c r="P324" s="1106">
        <v>7546.84</v>
      </c>
      <c r="Q324" s="1106">
        <v>-5796.84</v>
      </c>
      <c r="R324" s="1106">
        <v>1750</v>
      </c>
      <c r="S324" s="1106">
        <v>1750</v>
      </c>
      <c r="T324" s="1106">
        <v>1750</v>
      </c>
      <c r="U324" s="1106">
        <v>1750</v>
      </c>
      <c r="V324" s="1106">
        <v>1750</v>
      </c>
    </row>
    <row r="325" spans="1:22">
      <c r="A325" s="1083">
        <v>4089000300</v>
      </c>
      <c r="B325" s="1083">
        <v>2</v>
      </c>
      <c r="C325" s="1083">
        <v>5</v>
      </c>
      <c r="D325" s="1083">
        <v>3</v>
      </c>
      <c r="E325" s="1083" t="s">
        <v>3367</v>
      </c>
      <c r="F325" s="1083">
        <v>112</v>
      </c>
      <c r="G325" s="1083" t="s">
        <v>3368</v>
      </c>
      <c r="H325" s="1083">
        <v>1</v>
      </c>
      <c r="I325" s="1103">
        <v>37502</v>
      </c>
      <c r="J325" s="1103">
        <v>1</v>
      </c>
      <c r="K325" s="1104">
        <v>21</v>
      </c>
      <c r="L325" s="1105">
        <v>1</v>
      </c>
      <c r="M325" s="1083">
        <v>2</v>
      </c>
      <c r="N325" s="1083" t="s">
        <v>3370</v>
      </c>
      <c r="O325" s="1103">
        <v>10</v>
      </c>
      <c r="P325" s="1106">
        <v>1325.22</v>
      </c>
      <c r="Q325" s="1106">
        <v>-525.22</v>
      </c>
      <c r="R325" s="1106">
        <v>800</v>
      </c>
      <c r="S325" s="1106">
        <v>800</v>
      </c>
      <c r="T325" s="1106">
        <v>800</v>
      </c>
      <c r="U325" s="1106">
        <v>800</v>
      </c>
      <c r="V325" s="1106">
        <v>800</v>
      </c>
    </row>
    <row r="326" spans="1:22">
      <c r="A326" s="1083">
        <v>4089000600</v>
      </c>
      <c r="B326" s="1083">
        <v>2</v>
      </c>
      <c r="C326" s="1083">
        <v>5</v>
      </c>
      <c r="D326" s="1083">
        <v>3</v>
      </c>
      <c r="E326" s="1083" t="s">
        <v>3367</v>
      </c>
      <c r="F326" s="1083">
        <v>459</v>
      </c>
      <c r="G326" s="1083" t="s">
        <v>3368</v>
      </c>
      <c r="H326" s="1083">
        <v>1</v>
      </c>
      <c r="I326" s="1103">
        <v>37502</v>
      </c>
      <c r="J326" s="1103">
        <v>1</v>
      </c>
      <c r="K326" s="1104">
        <v>21</v>
      </c>
      <c r="L326" s="1105">
        <v>1</v>
      </c>
      <c r="M326" s="1083">
        <v>2</v>
      </c>
      <c r="N326" s="1083" t="s">
        <v>3370</v>
      </c>
      <c r="O326" s="1103">
        <v>10</v>
      </c>
      <c r="P326" s="1106">
        <v>29701.58</v>
      </c>
      <c r="Q326" s="1106">
        <v>-28601.58</v>
      </c>
      <c r="R326" s="1106">
        <v>1100</v>
      </c>
      <c r="S326" s="1106">
        <v>1100</v>
      </c>
      <c r="T326" s="1106">
        <v>1100</v>
      </c>
      <c r="U326" s="1106">
        <v>1100</v>
      </c>
      <c r="V326" s="1106">
        <v>1100</v>
      </c>
    </row>
    <row r="327" spans="1:22">
      <c r="A327" s="1083">
        <v>4089000400</v>
      </c>
      <c r="B327" s="1083">
        <v>2</v>
      </c>
      <c r="C327" s="1083">
        <v>5</v>
      </c>
      <c r="D327" s="1083">
        <v>3</v>
      </c>
      <c r="E327" s="1083" t="s">
        <v>3367</v>
      </c>
      <c r="F327" s="1083">
        <v>287</v>
      </c>
      <c r="G327" s="1083" t="s">
        <v>3368</v>
      </c>
      <c r="H327" s="1083">
        <v>1</v>
      </c>
      <c r="I327" s="1103">
        <v>37502</v>
      </c>
      <c r="J327" s="1103">
        <v>1</v>
      </c>
      <c r="K327" s="1104">
        <v>21</v>
      </c>
      <c r="L327" s="1105">
        <v>1</v>
      </c>
      <c r="M327" s="1083">
        <v>2</v>
      </c>
      <c r="N327" s="1083" t="s">
        <v>3370</v>
      </c>
      <c r="O327" s="1103">
        <v>10</v>
      </c>
      <c r="P327" s="1106">
        <v>1447.67</v>
      </c>
      <c r="Q327" s="1106">
        <v>-1447.67</v>
      </c>
      <c r="R327" s="1106">
        <v>0</v>
      </c>
      <c r="S327" s="1106">
        <v>0</v>
      </c>
      <c r="T327" s="1106">
        <v>0</v>
      </c>
      <c r="U327" s="1106">
        <v>0</v>
      </c>
      <c r="V327" s="1106">
        <v>0</v>
      </c>
    </row>
    <row r="328" spans="1:22">
      <c r="A328" s="1083">
        <v>4089000100</v>
      </c>
      <c r="B328" s="1083">
        <v>2</v>
      </c>
      <c r="C328" s="1083">
        <v>5</v>
      </c>
      <c r="D328" s="1083">
        <v>3</v>
      </c>
      <c r="E328" s="1083" t="s">
        <v>3367</v>
      </c>
      <c r="F328" s="1083">
        <v>287</v>
      </c>
      <c r="G328" s="1083" t="s">
        <v>3368</v>
      </c>
      <c r="H328" s="1083">
        <v>1</v>
      </c>
      <c r="I328" s="1103">
        <v>37502</v>
      </c>
      <c r="J328" s="1103">
        <v>1</v>
      </c>
      <c r="K328" s="1104">
        <v>21</v>
      </c>
      <c r="L328" s="1105">
        <v>1</v>
      </c>
      <c r="M328" s="1083">
        <v>2</v>
      </c>
      <c r="N328" s="1083" t="s">
        <v>3370</v>
      </c>
      <c r="O328" s="1103">
        <v>10</v>
      </c>
      <c r="P328" s="1106">
        <v>16027.32</v>
      </c>
      <c r="Q328" s="1106">
        <v>-13427.32</v>
      </c>
      <c r="R328" s="1106">
        <v>2600</v>
      </c>
      <c r="S328" s="1106">
        <v>2600</v>
      </c>
      <c r="T328" s="1106">
        <v>2600</v>
      </c>
      <c r="U328" s="1106">
        <v>2600</v>
      </c>
      <c r="V328" s="1106">
        <v>2600</v>
      </c>
    </row>
    <row r="329" spans="1:22">
      <c r="A329" s="1083">
        <v>4089000800</v>
      </c>
      <c r="B329" s="1083">
        <v>2</v>
      </c>
      <c r="C329" s="1083">
        <v>5</v>
      </c>
      <c r="D329" s="1083">
        <v>3</v>
      </c>
      <c r="E329" s="1083" t="s">
        <v>3367</v>
      </c>
      <c r="F329" s="1083">
        <v>112</v>
      </c>
      <c r="G329" s="1083" t="s">
        <v>3368</v>
      </c>
      <c r="H329" s="1083">
        <v>1</v>
      </c>
      <c r="I329" s="1103">
        <v>37502</v>
      </c>
      <c r="J329" s="1103">
        <v>1</v>
      </c>
      <c r="K329" s="1104">
        <v>21</v>
      </c>
      <c r="L329" s="1105">
        <v>1</v>
      </c>
      <c r="M329" s="1083">
        <v>2</v>
      </c>
      <c r="N329" s="1083" t="s">
        <v>3370</v>
      </c>
      <c r="O329" s="1103">
        <v>10</v>
      </c>
      <c r="P329" s="1106">
        <v>2423.4699999999998</v>
      </c>
      <c r="Q329" s="1106">
        <v>-2423.4699999999998</v>
      </c>
      <c r="R329" s="1106">
        <v>0</v>
      </c>
      <c r="S329" s="1106">
        <v>0</v>
      </c>
      <c r="T329" s="1106">
        <v>0</v>
      </c>
      <c r="U329" s="1106">
        <v>0</v>
      </c>
      <c r="V329" s="1106">
        <v>0</v>
      </c>
    </row>
    <row r="330" spans="1:22">
      <c r="A330" s="1083">
        <v>4089000500</v>
      </c>
      <c r="B330" s="1083">
        <v>2</v>
      </c>
      <c r="C330" s="1083">
        <v>5</v>
      </c>
      <c r="D330" s="1083">
        <v>3</v>
      </c>
      <c r="E330" s="1083" t="s">
        <v>3367</v>
      </c>
      <c r="F330" s="1083">
        <v>287</v>
      </c>
      <c r="G330" s="1083" t="s">
        <v>3368</v>
      </c>
      <c r="H330" s="1083">
        <v>1</v>
      </c>
      <c r="I330" s="1103">
        <v>37502</v>
      </c>
      <c r="J330" s="1103">
        <v>1</v>
      </c>
      <c r="K330" s="1104">
        <v>21</v>
      </c>
      <c r="L330" s="1105">
        <v>1</v>
      </c>
      <c r="M330" s="1083">
        <v>3</v>
      </c>
      <c r="N330" s="1083" t="s">
        <v>3371</v>
      </c>
      <c r="O330" s="1103">
        <v>10</v>
      </c>
      <c r="P330" s="1106">
        <v>23207.98</v>
      </c>
      <c r="Q330" s="1106">
        <v>-9005</v>
      </c>
      <c r="R330" s="1106">
        <v>14202.98</v>
      </c>
      <c r="S330" s="1106">
        <v>10927.95</v>
      </c>
      <c r="T330" s="1106">
        <v>10927.95</v>
      </c>
      <c r="U330" s="1106">
        <v>10927.95</v>
      </c>
      <c r="V330" s="1106">
        <v>10927.95</v>
      </c>
    </row>
    <row r="331" spans="1:22">
      <c r="A331" s="1083">
        <v>4089000700</v>
      </c>
      <c r="B331" s="1083">
        <v>2</v>
      </c>
      <c r="C331" s="1083">
        <v>5</v>
      </c>
      <c r="D331" s="1083">
        <v>3</v>
      </c>
      <c r="E331" s="1083" t="s">
        <v>3367</v>
      </c>
      <c r="F331" s="1083">
        <v>287</v>
      </c>
      <c r="G331" s="1083" t="s">
        <v>3368</v>
      </c>
      <c r="H331" s="1083">
        <v>1</v>
      </c>
      <c r="I331" s="1103">
        <v>37502</v>
      </c>
      <c r="J331" s="1103">
        <v>1</v>
      </c>
      <c r="K331" s="1104">
        <v>21</v>
      </c>
      <c r="L331" s="1105">
        <v>1</v>
      </c>
      <c r="M331" s="1083">
        <v>3</v>
      </c>
      <c r="N331" s="1083" t="s">
        <v>3371</v>
      </c>
      <c r="O331" s="1103">
        <v>10</v>
      </c>
      <c r="P331" s="1106">
        <v>5991.05</v>
      </c>
      <c r="Q331" s="1106">
        <v>0</v>
      </c>
      <c r="R331" s="1106">
        <v>5991.05</v>
      </c>
      <c r="S331" s="1106">
        <v>4700</v>
      </c>
      <c r="T331" s="1106">
        <v>4700</v>
      </c>
      <c r="U331" s="1106">
        <v>4700</v>
      </c>
      <c r="V331" s="1106">
        <v>4700</v>
      </c>
    </row>
    <row r="332" spans="1:22">
      <c r="A332" s="1083">
        <v>4089000200</v>
      </c>
      <c r="B332" s="1083">
        <v>2</v>
      </c>
      <c r="C332" s="1083">
        <v>5</v>
      </c>
      <c r="D332" s="1083">
        <v>3</v>
      </c>
      <c r="E332" s="1083" t="s">
        <v>3367</v>
      </c>
      <c r="F332" s="1083">
        <v>287</v>
      </c>
      <c r="G332" s="1083" t="s">
        <v>3368</v>
      </c>
      <c r="H332" s="1083">
        <v>1</v>
      </c>
      <c r="I332" s="1103">
        <v>37502</v>
      </c>
      <c r="J332" s="1103">
        <v>1</v>
      </c>
      <c r="K332" s="1104">
        <v>21</v>
      </c>
      <c r="L332" s="1105">
        <v>1</v>
      </c>
      <c r="M332" s="1083">
        <v>3</v>
      </c>
      <c r="N332" s="1083" t="s">
        <v>3371</v>
      </c>
      <c r="O332" s="1103">
        <v>10</v>
      </c>
      <c r="P332" s="1106">
        <v>0</v>
      </c>
      <c r="Q332" s="1106">
        <v>10000</v>
      </c>
      <c r="R332" s="1106">
        <v>10000</v>
      </c>
      <c r="S332" s="1106">
        <v>9200</v>
      </c>
      <c r="T332" s="1106">
        <v>9200</v>
      </c>
      <c r="U332" s="1106">
        <v>9200</v>
      </c>
      <c r="V332" s="1106">
        <v>9200</v>
      </c>
    </row>
    <row r="333" spans="1:22">
      <c r="A333" s="1083">
        <v>4089000300</v>
      </c>
      <c r="B333" s="1083">
        <v>2</v>
      </c>
      <c r="C333" s="1083">
        <v>5</v>
      </c>
      <c r="D333" s="1083">
        <v>3</v>
      </c>
      <c r="E333" s="1083" t="s">
        <v>3367</v>
      </c>
      <c r="F333" s="1083">
        <v>112</v>
      </c>
      <c r="G333" s="1083" t="s">
        <v>3368</v>
      </c>
      <c r="H333" s="1083">
        <v>1</v>
      </c>
      <c r="I333" s="1103">
        <v>37502</v>
      </c>
      <c r="J333" s="1103">
        <v>1</v>
      </c>
      <c r="K333" s="1104">
        <v>21</v>
      </c>
      <c r="L333" s="1105">
        <v>1</v>
      </c>
      <c r="M333" s="1083">
        <v>3</v>
      </c>
      <c r="N333" s="1083" t="s">
        <v>3371</v>
      </c>
      <c r="O333" s="1103">
        <v>10</v>
      </c>
      <c r="P333" s="1106">
        <v>0</v>
      </c>
      <c r="Q333" s="1106">
        <v>2000</v>
      </c>
      <c r="R333" s="1106">
        <v>2000</v>
      </c>
      <c r="S333" s="1106">
        <v>2000</v>
      </c>
      <c r="T333" s="1106">
        <v>2000</v>
      </c>
      <c r="U333" s="1106">
        <v>2000</v>
      </c>
      <c r="V333" s="1106">
        <v>2000</v>
      </c>
    </row>
    <row r="334" spans="1:22">
      <c r="A334" s="1083">
        <v>4089000600</v>
      </c>
      <c r="B334" s="1083">
        <v>2</v>
      </c>
      <c r="C334" s="1083">
        <v>5</v>
      </c>
      <c r="D334" s="1083">
        <v>3</v>
      </c>
      <c r="E334" s="1083" t="s">
        <v>3367</v>
      </c>
      <c r="F334" s="1083">
        <v>459</v>
      </c>
      <c r="G334" s="1083" t="s">
        <v>3368</v>
      </c>
      <c r="H334" s="1083">
        <v>1</v>
      </c>
      <c r="I334" s="1103">
        <v>37502</v>
      </c>
      <c r="J334" s="1103">
        <v>1</v>
      </c>
      <c r="K334" s="1104">
        <v>21</v>
      </c>
      <c r="L334" s="1105">
        <v>1</v>
      </c>
      <c r="M334" s="1083">
        <v>3</v>
      </c>
      <c r="N334" s="1083" t="s">
        <v>3371</v>
      </c>
      <c r="O334" s="1103">
        <v>10</v>
      </c>
      <c r="P334" s="1106">
        <v>472.05</v>
      </c>
      <c r="Q334" s="1106">
        <v>5000</v>
      </c>
      <c r="R334" s="1106">
        <v>5472.05</v>
      </c>
      <c r="S334" s="1106">
        <v>5472.05</v>
      </c>
      <c r="T334" s="1106">
        <v>5472.05</v>
      </c>
      <c r="U334" s="1106">
        <v>5472.05</v>
      </c>
      <c r="V334" s="1106">
        <v>5472.05</v>
      </c>
    </row>
    <row r="335" spans="1:22">
      <c r="A335" s="1083">
        <v>4089000400</v>
      </c>
      <c r="B335" s="1083">
        <v>2</v>
      </c>
      <c r="C335" s="1083">
        <v>5</v>
      </c>
      <c r="D335" s="1083">
        <v>3</v>
      </c>
      <c r="E335" s="1083" t="s">
        <v>3367</v>
      </c>
      <c r="F335" s="1083">
        <v>287</v>
      </c>
      <c r="G335" s="1083" t="s">
        <v>3368</v>
      </c>
      <c r="H335" s="1083">
        <v>1</v>
      </c>
      <c r="I335" s="1103">
        <v>37502</v>
      </c>
      <c r="J335" s="1103">
        <v>1</v>
      </c>
      <c r="K335" s="1104">
        <v>21</v>
      </c>
      <c r="L335" s="1105">
        <v>1</v>
      </c>
      <c r="M335" s="1083">
        <v>3</v>
      </c>
      <c r="N335" s="1083" t="s">
        <v>3371</v>
      </c>
      <c r="O335" s="1103">
        <v>10</v>
      </c>
      <c r="P335" s="1106">
        <v>0</v>
      </c>
      <c r="Q335" s="1106">
        <v>400</v>
      </c>
      <c r="R335" s="1106">
        <v>400</v>
      </c>
      <c r="S335" s="1106">
        <v>400</v>
      </c>
      <c r="T335" s="1106">
        <v>400</v>
      </c>
      <c r="U335" s="1106">
        <v>400</v>
      </c>
      <c r="V335" s="1106">
        <v>400</v>
      </c>
    </row>
    <row r="336" spans="1:22">
      <c r="A336" s="1083">
        <v>4089000100</v>
      </c>
      <c r="B336" s="1083">
        <v>2</v>
      </c>
      <c r="C336" s="1083">
        <v>5</v>
      </c>
      <c r="D336" s="1083">
        <v>3</v>
      </c>
      <c r="E336" s="1083" t="s">
        <v>3367</v>
      </c>
      <c r="F336" s="1083">
        <v>287</v>
      </c>
      <c r="G336" s="1083" t="s">
        <v>3368</v>
      </c>
      <c r="H336" s="1083">
        <v>1</v>
      </c>
      <c r="I336" s="1103">
        <v>37502</v>
      </c>
      <c r="J336" s="1103">
        <v>1</v>
      </c>
      <c r="K336" s="1104">
        <v>21</v>
      </c>
      <c r="L336" s="1105">
        <v>1</v>
      </c>
      <c r="M336" s="1083">
        <v>3</v>
      </c>
      <c r="N336" s="1083" t="s">
        <v>3371</v>
      </c>
      <c r="O336" s="1103">
        <v>10</v>
      </c>
      <c r="P336" s="1106">
        <v>14268.38</v>
      </c>
      <c r="Q336" s="1106">
        <v>2500</v>
      </c>
      <c r="R336" s="1106">
        <v>16768.38</v>
      </c>
      <c r="S336" s="1106">
        <v>16750</v>
      </c>
      <c r="T336" s="1106">
        <v>16750</v>
      </c>
      <c r="U336" s="1106">
        <v>16750</v>
      </c>
      <c r="V336" s="1106">
        <v>16750</v>
      </c>
    </row>
    <row r="337" spans="1:22">
      <c r="A337" s="1083">
        <v>4089000800</v>
      </c>
      <c r="B337" s="1083">
        <v>2</v>
      </c>
      <c r="C337" s="1083">
        <v>5</v>
      </c>
      <c r="D337" s="1083">
        <v>3</v>
      </c>
      <c r="E337" s="1083" t="s">
        <v>3367</v>
      </c>
      <c r="F337" s="1083">
        <v>112</v>
      </c>
      <c r="G337" s="1083" t="s">
        <v>3368</v>
      </c>
      <c r="H337" s="1083">
        <v>1</v>
      </c>
      <c r="I337" s="1103">
        <v>37502</v>
      </c>
      <c r="J337" s="1103">
        <v>2</v>
      </c>
      <c r="K337" s="1104">
        <v>21</v>
      </c>
      <c r="L337" s="1105">
        <v>1</v>
      </c>
      <c r="M337" s="1083">
        <v>3</v>
      </c>
      <c r="N337" s="1083" t="s">
        <v>3371</v>
      </c>
      <c r="O337" s="1103">
        <v>10</v>
      </c>
      <c r="P337" s="1106">
        <v>1569.08</v>
      </c>
      <c r="Q337" s="1106">
        <v>0</v>
      </c>
      <c r="R337" s="1106">
        <v>1569.08</v>
      </c>
      <c r="S337" s="1106">
        <v>800</v>
      </c>
      <c r="T337" s="1106">
        <v>800</v>
      </c>
      <c r="U337" s="1106">
        <v>800</v>
      </c>
      <c r="V337" s="1106">
        <v>800</v>
      </c>
    </row>
    <row r="338" spans="1:22">
      <c r="A338" s="1083">
        <v>4089000400</v>
      </c>
      <c r="B338" s="1083">
        <v>2</v>
      </c>
      <c r="C338" s="1083">
        <v>5</v>
      </c>
      <c r="D338" s="1083">
        <v>3</v>
      </c>
      <c r="E338" s="1083" t="s">
        <v>3367</v>
      </c>
      <c r="F338" s="1083">
        <v>287</v>
      </c>
      <c r="G338" s="1083" t="s">
        <v>3368</v>
      </c>
      <c r="H338" s="1083">
        <v>1</v>
      </c>
      <c r="I338" s="1103">
        <v>37601</v>
      </c>
      <c r="J338" s="1103">
        <v>1</v>
      </c>
      <c r="K338" s="1104">
        <v>21</v>
      </c>
      <c r="L338" s="1105">
        <v>1</v>
      </c>
      <c r="M338" s="1083">
        <v>1</v>
      </c>
      <c r="N338" s="1083" t="s">
        <v>3369</v>
      </c>
      <c r="O338" s="1103">
        <v>10</v>
      </c>
      <c r="P338" s="1106">
        <v>17709.48</v>
      </c>
      <c r="Q338" s="1106">
        <v>-17709.48</v>
      </c>
      <c r="R338" s="1106">
        <v>0</v>
      </c>
      <c r="S338" s="1106">
        <v>0</v>
      </c>
      <c r="T338" s="1106">
        <v>0</v>
      </c>
      <c r="U338" s="1106">
        <v>0</v>
      </c>
      <c r="V338" s="1106">
        <v>0</v>
      </c>
    </row>
    <row r="339" spans="1:22">
      <c r="A339" s="1083">
        <v>4089000100</v>
      </c>
      <c r="B339" s="1083">
        <v>2</v>
      </c>
      <c r="C339" s="1083">
        <v>5</v>
      </c>
      <c r="D339" s="1083">
        <v>3</v>
      </c>
      <c r="E339" s="1083" t="s">
        <v>3367</v>
      </c>
      <c r="F339" s="1083">
        <v>287</v>
      </c>
      <c r="G339" s="1083" t="s">
        <v>3368</v>
      </c>
      <c r="H339" s="1083">
        <v>1</v>
      </c>
      <c r="I339" s="1103">
        <v>37601</v>
      </c>
      <c r="J339" s="1103">
        <v>1</v>
      </c>
      <c r="K339" s="1104">
        <v>21</v>
      </c>
      <c r="L339" s="1105">
        <v>1</v>
      </c>
      <c r="M339" s="1083">
        <v>1</v>
      </c>
      <c r="N339" s="1083" t="s">
        <v>3369</v>
      </c>
      <c r="O339" s="1103">
        <v>10</v>
      </c>
      <c r="P339" s="1106">
        <v>31150.2</v>
      </c>
      <c r="Q339" s="1106">
        <v>-31150.2</v>
      </c>
      <c r="R339" s="1106">
        <v>0</v>
      </c>
      <c r="S339" s="1106">
        <v>0</v>
      </c>
      <c r="T339" s="1106">
        <v>0</v>
      </c>
      <c r="U339" s="1106">
        <v>0</v>
      </c>
      <c r="V339" s="1106">
        <v>0</v>
      </c>
    </row>
    <row r="340" spans="1:22">
      <c r="A340" s="1083">
        <v>4089000500</v>
      </c>
      <c r="B340" s="1083">
        <v>2</v>
      </c>
      <c r="C340" s="1083">
        <v>5</v>
      </c>
      <c r="D340" s="1083">
        <v>3</v>
      </c>
      <c r="E340" s="1083" t="s">
        <v>3367</v>
      </c>
      <c r="F340" s="1083">
        <v>287</v>
      </c>
      <c r="G340" s="1083" t="s">
        <v>3368</v>
      </c>
      <c r="H340" s="1083">
        <v>1</v>
      </c>
      <c r="I340" s="1103">
        <v>37601</v>
      </c>
      <c r="J340" s="1103">
        <v>1</v>
      </c>
      <c r="K340" s="1104">
        <v>21</v>
      </c>
      <c r="L340" s="1105">
        <v>1</v>
      </c>
      <c r="M340" s="1083">
        <v>2</v>
      </c>
      <c r="N340" s="1083" t="s">
        <v>3370</v>
      </c>
      <c r="O340" s="1103">
        <v>10</v>
      </c>
      <c r="P340" s="1106">
        <v>46902.12</v>
      </c>
      <c r="Q340" s="1106">
        <v>-46902.12</v>
      </c>
      <c r="R340" s="1106">
        <v>0</v>
      </c>
      <c r="S340" s="1106">
        <v>0</v>
      </c>
      <c r="T340" s="1106">
        <v>0</v>
      </c>
      <c r="U340" s="1106">
        <v>0</v>
      </c>
      <c r="V340" s="1106">
        <v>0</v>
      </c>
    </row>
    <row r="341" spans="1:22">
      <c r="A341" s="1083">
        <v>4089000100</v>
      </c>
      <c r="B341" s="1083">
        <v>2</v>
      </c>
      <c r="C341" s="1083">
        <v>5</v>
      </c>
      <c r="D341" s="1083">
        <v>3</v>
      </c>
      <c r="E341" s="1083" t="s">
        <v>3367</v>
      </c>
      <c r="F341" s="1083">
        <v>287</v>
      </c>
      <c r="G341" s="1083" t="s">
        <v>3368</v>
      </c>
      <c r="H341" s="1083">
        <v>1</v>
      </c>
      <c r="I341" s="1103">
        <v>37601</v>
      </c>
      <c r="J341" s="1103">
        <v>1</v>
      </c>
      <c r="K341" s="1104">
        <v>21</v>
      </c>
      <c r="L341" s="1105">
        <v>1</v>
      </c>
      <c r="M341" s="1083">
        <v>2</v>
      </c>
      <c r="N341" s="1083" t="s">
        <v>3370</v>
      </c>
      <c r="O341" s="1103">
        <v>10</v>
      </c>
      <c r="P341" s="1106">
        <v>21762.41</v>
      </c>
      <c r="Q341" s="1106">
        <v>-21762.41</v>
      </c>
      <c r="R341" s="1106">
        <v>0</v>
      </c>
      <c r="S341" s="1106">
        <v>0</v>
      </c>
      <c r="T341" s="1106">
        <v>0</v>
      </c>
      <c r="U341" s="1106">
        <v>0</v>
      </c>
      <c r="V341" s="1106">
        <v>0</v>
      </c>
    </row>
    <row r="342" spans="1:22">
      <c r="A342" s="1083">
        <v>4089000100</v>
      </c>
      <c r="B342" s="1083">
        <v>2</v>
      </c>
      <c r="C342" s="1083">
        <v>5</v>
      </c>
      <c r="D342" s="1083">
        <v>3</v>
      </c>
      <c r="E342" s="1083" t="s">
        <v>3367</v>
      </c>
      <c r="F342" s="1083">
        <v>287</v>
      </c>
      <c r="G342" s="1083" t="s">
        <v>3368</v>
      </c>
      <c r="H342" s="1083">
        <v>1</v>
      </c>
      <c r="I342" s="1103">
        <v>37601</v>
      </c>
      <c r="J342" s="1103">
        <v>1</v>
      </c>
      <c r="K342" s="1104">
        <v>21</v>
      </c>
      <c r="L342" s="1105">
        <v>1</v>
      </c>
      <c r="M342" s="1083">
        <v>3</v>
      </c>
      <c r="N342" s="1083" t="s">
        <v>3371</v>
      </c>
      <c r="O342" s="1103">
        <v>10</v>
      </c>
      <c r="P342" s="1106">
        <v>6909.78</v>
      </c>
      <c r="Q342" s="1106">
        <v>-6909.78</v>
      </c>
      <c r="R342" s="1106">
        <v>0</v>
      </c>
      <c r="S342" s="1106">
        <v>0</v>
      </c>
      <c r="T342" s="1106">
        <v>0</v>
      </c>
      <c r="U342" s="1106">
        <v>0</v>
      </c>
      <c r="V342" s="1106">
        <v>0</v>
      </c>
    </row>
    <row r="343" spans="1:22">
      <c r="A343" s="1083">
        <v>4089000500</v>
      </c>
      <c r="B343" s="1083">
        <v>2</v>
      </c>
      <c r="C343" s="1083">
        <v>5</v>
      </c>
      <c r="D343" s="1083">
        <v>3</v>
      </c>
      <c r="E343" s="1083" t="s">
        <v>3367</v>
      </c>
      <c r="F343" s="1083">
        <v>287</v>
      </c>
      <c r="G343" s="1083" t="s">
        <v>3368</v>
      </c>
      <c r="H343" s="1083">
        <v>1</v>
      </c>
      <c r="I343" s="1103">
        <v>37801</v>
      </c>
      <c r="J343" s="1103">
        <v>1</v>
      </c>
      <c r="K343" s="1104">
        <v>21</v>
      </c>
      <c r="L343" s="1105">
        <v>1</v>
      </c>
      <c r="M343" s="1083">
        <v>2</v>
      </c>
      <c r="N343" s="1083" t="s">
        <v>3370</v>
      </c>
      <c r="O343" s="1103">
        <v>10</v>
      </c>
      <c r="P343" s="1106">
        <v>1413.48</v>
      </c>
      <c r="Q343" s="1106">
        <v>-1413.48</v>
      </c>
      <c r="R343" s="1106">
        <v>0</v>
      </c>
      <c r="S343" s="1106">
        <v>0</v>
      </c>
      <c r="T343" s="1106">
        <v>0</v>
      </c>
      <c r="U343" s="1106">
        <v>0</v>
      </c>
      <c r="V343" s="1106">
        <v>0</v>
      </c>
    </row>
    <row r="344" spans="1:22">
      <c r="A344" s="1083">
        <v>4089000500</v>
      </c>
      <c r="B344" s="1083">
        <v>2</v>
      </c>
      <c r="C344" s="1083">
        <v>5</v>
      </c>
      <c r="D344" s="1083">
        <v>3</v>
      </c>
      <c r="E344" s="1083" t="s">
        <v>3367</v>
      </c>
      <c r="F344" s="1083">
        <v>287</v>
      </c>
      <c r="G344" s="1083" t="s">
        <v>3368</v>
      </c>
      <c r="H344" s="1083">
        <v>1</v>
      </c>
      <c r="I344" s="1103">
        <v>37801</v>
      </c>
      <c r="J344" s="1103">
        <v>1</v>
      </c>
      <c r="K344" s="1104">
        <v>21</v>
      </c>
      <c r="L344" s="1105">
        <v>1</v>
      </c>
      <c r="M344" s="1083">
        <v>3</v>
      </c>
      <c r="N344" s="1083" t="s">
        <v>3371</v>
      </c>
      <c r="O344" s="1103">
        <v>10</v>
      </c>
      <c r="P344" s="1106">
        <v>1220.21</v>
      </c>
      <c r="Q344" s="1106">
        <v>-1220.21</v>
      </c>
      <c r="R344" s="1106">
        <v>0</v>
      </c>
      <c r="S344" s="1106">
        <v>0</v>
      </c>
      <c r="T344" s="1106">
        <v>0</v>
      </c>
      <c r="U344" s="1106">
        <v>0</v>
      </c>
      <c r="V344" s="1106">
        <v>0</v>
      </c>
    </row>
    <row r="345" spans="1:22">
      <c r="A345" s="1083">
        <v>4089000500</v>
      </c>
      <c r="B345" s="1083">
        <v>2</v>
      </c>
      <c r="C345" s="1083">
        <v>5</v>
      </c>
      <c r="D345" s="1083">
        <v>3</v>
      </c>
      <c r="E345" s="1083" t="s">
        <v>3367</v>
      </c>
      <c r="F345" s="1083">
        <v>287</v>
      </c>
      <c r="G345" s="1083" t="s">
        <v>3368</v>
      </c>
      <c r="H345" s="1083">
        <v>1</v>
      </c>
      <c r="I345" s="1103">
        <v>38201</v>
      </c>
      <c r="J345" s="1103">
        <v>1</v>
      </c>
      <c r="K345" s="1104">
        <v>21</v>
      </c>
      <c r="L345" s="1105">
        <v>1</v>
      </c>
      <c r="M345" s="1083">
        <v>3</v>
      </c>
      <c r="N345" s="1083" t="s">
        <v>3371</v>
      </c>
      <c r="O345" s="1103">
        <v>10</v>
      </c>
      <c r="P345" s="1106">
        <v>0</v>
      </c>
      <c r="Q345" s="1106">
        <v>11410</v>
      </c>
      <c r="R345" s="1106">
        <v>11410</v>
      </c>
      <c r="S345" s="1106">
        <v>11410</v>
      </c>
      <c r="T345" s="1106">
        <v>11410</v>
      </c>
      <c r="U345" s="1106">
        <v>11410</v>
      </c>
      <c r="V345" s="1106">
        <v>11410</v>
      </c>
    </row>
    <row r="346" spans="1:22">
      <c r="A346" s="1083">
        <v>4089000300</v>
      </c>
      <c r="B346" s="1083">
        <v>2</v>
      </c>
      <c r="C346" s="1083">
        <v>5</v>
      </c>
      <c r="D346" s="1083">
        <v>3</v>
      </c>
      <c r="E346" s="1083" t="s">
        <v>3367</v>
      </c>
      <c r="F346" s="1083">
        <v>112</v>
      </c>
      <c r="G346" s="1083" t="s">
        <v>3368</v>
      </c>
      <c r="H346" s="1083">
        <v>1</v>
      </c>
      <c r="I346" s="1103">
        <v>38301</v>
      </c>
      <c r="J346" s="1103">
        <v>1</v>
      </c>
      <c r="K346" s="1104">
        <v>21</v>
      </c>
      <c r="L346" s="1105">
        <v>1</v>
      </c>
      <c r="M346" s="1083">
        <v>1</v>
      </c>
      <c r="N346" s="1083" t="s">
        <v>3369</v>
      </c>
      <c r="O346" s="1103">
        <v>10</v>
      </c>
      <c r="P346" s="1106">
        <v>12990.98</v>
      </c>
      <c r="Q346" s="1106">
        <v>-984.98</v>
      </c>
      <c r="R346" s="1106">
        <v>12006</v>
      </c>
      <c r="S346" s="1106">
        <v>12006</v>
      </c>
      <c r="T346" s="1106">
        <v>12006</v>
      </c>
      <c r="U346" s="1106">
        <v>12006</v>
      </c>
      <c r="V346" s="1106">
        <v>12006</v>
      </c>
    </row>
    <row r="347" spans="1:22">
      <c r="A347" s="1083">
        <v>4089000600</v>
      </c>
      <c r="B347" s="1083">
        <v>2</v>
      </c>
      <c r="C347" s="1083">
        <v>5</v>
      </c>
      <c r="D347" s="1083">
        <v>3</v>
      </c>
      <c r="E347" s="1083" t="s">
        <v>3367</v>
      </c>
      <c r="F347" s="1083">
        <v>459</v>
      </c>
      <c r="G347" s="1083" t="s">
        <v>3368</v>
      </c>
      <c r="H347" s="1083">
        <v>1</v>
      </c>
      <c r="I347" s="1103">
        <v>38301</v>
      </c>
      <c r="J347" s="1103">
        <v>1</v>
      </c>
      <c r="K347" s="1104">
        <v>21</v>
      </c>
      <c r="L347" s="1105">
        <v>1</v>
      </c>
      <c r="M347" s="1083">
        <v>1</v>
      </c>
      <c r="N347" s="1083" t="s">
        <v>3369</v>
      </c>
      <c r="O347" s="1103">
        <v>10</v>
      </c>
      <c r="P347" s="1106">
        <v>0</v>
      </c>
      <c r="Q347" s="1106">
        <v>24360</v>
      </c>
      <c r="R347" s="1106">
        <v>24360</v>
      </c>
      <c r="S347" s="1106">
        <v>24360</v>
      </c>
      <c r="T347" s="1106">
        <v>24360</v>
      </c>
      <c r="U347" s="1106">
        <v>24360</v>
      </c>
      <c r="V347" s="1106">
        <v>24360</v>
      </c>
    </row>
    <row r="348" spans="1:22">
      <c r="A348" s="1083">
        <v>4089000100</v>
      </c>
      <c r="B348" s="1083">
        <v>2</v>
      </c>
      <c r="C348" s="1083">
        <v>5</v>
      </c>
      <c r="D348" s="1083">
        <v>3</v>
      </c>
      <c r="E348" s="1083" t="s">
        <v>3367</v>
      </c>
      <c r="F348" s="1083">
        <v>287</v>
      </c>
      <c r="G348" s="1083" t="s">
        <v>3368</v>
      </c>
      <c r="H348" s="1083">
        <v>1</v>
      </c>
      <c r="I348" s="1103">
        <v>38301</v>
      </c>
      <c r="J348" s="1103">
        <v>1</v>
      </c>
      <c r="K348" s="1104">
        <v>21</v>
      </c>
      <c r="L348" s="1105">
        <v>1</v>
      </c>
      <c r="M348" s="1083">
        <v>1</v>
      </c>
      <c r="N348" s="1083" t="s">
        <v>3369</v>
      </c>
      <c r="O348" s="1103">
        <v>10</v>
      </c>
      <c r="P348" s="1106">
        <v>0</v>
      </c>
      <c r="Q348" s="1106">
        <v>25000</v>
      </c>
      <c r="R348" s="1106">
        <v>25000</v>
      </c>
      <c r="S348" s="1106">
        <v>25000</v>
      </c>
      <c r="T348" s="1106">
        <v>25000</v>
      </c>
      <c r="U348" s="1106">
        <v>25000</v>
      </c>
      <c r="V348" s="1106">
        <v>25000</v>
      </c>
    </row>
    <row r="349" spans="1:22">
      <c r="A349" s="1083">
        <v>4089000600</v>
      </c>
      <c r="B349" s="1083">
        <v>2</v>
      </c>
      <c r="C349" s="1083">
        <v>5</v>
      </c>
      <c r="D349" s="1083">
        <v>3</v>
      </c>
      <c r="E349" s="1083" t="s">
        <v>3367</v>
      </c>
      <c r="F349" s="1083">
        <v>459</v>
      </c>
      <c r="G349" s="1083" t="s">
        <v>3368</v>
      </c>
      <c r="H349" s="1083">
        <v>1</v>
      </c>
      <c r="I349" s="1103">
        <v>38301</v>
      </c>
      <c r="J349" s="1103">
        <v>1</v>
      </c>
      <c r="K349" s="1104">
        <v>21</v>
      </c>
      <c r="L349" s="1105">
        <v>1</v>
      </c>
      <c r="M349" s="1083">
        <v>2</v>
      </c>
      <c r="N349" s="1083" t="s">
        <v>3370</v>
      </c>
      <c r="O349" s="1103">
        <v>10</v>
      </c>
      <c r="P349" s="1106">
        <v>49157.64</v>
      </c>
      <c r="Q349" s="1106">
        <v>-28063.64</v>
      </c>
      <c r="R349" s="1106">
        <v>21094</v>
      </c>
      <c r="S349" s="1106">
        <v>21094</v>
      </c>
      <c r="T349" s="1106">
        <v>21094</v>
      </c>
      <c r="U349" s="1106">
        <v>21094</v>
      </c>
      <c r="V349" s="1106">
        <v>21094</v>
      </c>
    </row>
    <row r="350" spans="1:22">
      <c r="A350" s="1083">
        <v>4089000100</v>
      </c>
      <c r="B350" s="1083">
        <v>2</v>
      </c>
      <c r="C350" s="1083">
        <v>5</v>
      </c>
      <c r="D350" s="1083">
        <v>3</v>
      </c>
      <c r="E350" s="1083" t="s">
        <v>3367</v>
      </c>
      <c r="F350" s="1083">
        <v>287</v>
      </c>
      <c r="G350" s="1083" t="s">
        <v>3368</v>
      </c>
      <c r="H350" s="1083">
        <v>1</v>
      </c>
      <c r="I350" s="1103">
        <v>38301</v>
      </c>
      <c r="J350" s="1103">
        <v>1</v>
      </c>
      <c r="K350" s="1104">
        <v>21</v>
      </c>
      <c r="L350" s="1105">
        <v>1</v>
      </c>
      <c r="M350" s="1083">
        <v>2</v>
      </c>
      <c r="N350" s="1083" t="s">
        <v>3370</v>
      </c>
      <c r="O350" s="1103">
        <v>10</v>
      </c>
      <c r="P350" s="1106">
        <v>0</v>
      </c>
      <c r="Q350" s="1106">
        <v>3532</v>
      </c>
      <c r="R350" s="1106">
        <v>3532</v>
      </c>
      <c r="S350" s="1106">
        <v>3532</v>
      </c>
      <c r="T350" s="1106">
        <v>3532</v>
      </c>
      <c r="U350" s="1106">
        <v>3532</v>
      </c>
      <c r="V350" s="1106">
        <v>3532</v>
      </c>
    </row>
    <row r="351" spans="1:22">
      <c r="A351" s="1083">
        <v>4089000500</v>
      </c>
      <c r="B351" s="1083">
        <v>2</v>
      </c>
      <c r="C351" s="1083">
        <v>5</v>
      </c>
      <c r="D351" s="1083">
        <v>3</v>
      </c>
      <c r="E351" s="1083" t="s">
        <v>3367</v>
      </c>
      <c r="F351" s="1083">
        <v>287</v>
      </c>
      <c r="G351" s="1083" t="s">
        <v>3368</v>
      </c>
      <c r="H351" s="1083">
        <v>1</v>
      </c>
      <c r="I351" s="1103">
        <v>38301</v>
      </c>
      <c r="J351" s="1103">
        <v>1</v>
      </c>
      <c r="K351" s="1104">
        <v>21</v>
      </c>
      <c r="L351" s="1105">
        <v>1</v>
      </c>
      <c r="M351" s="1083">
        <v>3</v>
      </c>
      <c r="N351" s="1083" t="s">
        <v>3371</v>
      </c>
      <c r="O351" s="1103">
        <v>10</v>
      </c>
      <c r="P351" s="1106">
        <v>0</v>
      </c>
      <c r="Q351" s="1106">
        <v>16847</v>
      </c>
      <c r="R351" s="1106">
        <v>16847</v>
      </c>
      <c r="S351" s="1106">
        <v>7627</v>
      </c>
      <c r="T351" s="1106">
        <v>7627</v>
      </c>
      <c r="U351" s="1106">
        <v>7627</v>
      </c>
      <c r="V351" s="1106">
        <v>7627</v>
      </c>
    </row>
    <row r="352" spans="1:22">
      <c r="A352" s="1083">
        <v>4089000200</v>
      </c>
      <c r="B352" s="1083">
        <v>2</v>
      </c>
      <c r="C352" s="1083">
        <v>5</v>
      </c>
      <c r="D352" s="1083">
        <v>3</v>
      </c>
      <c r="E352" s="1083" t="s">
        <v>3367</v>
      </c>
      <c r="F352" s="1083">
        <v>287</v>
      </c>
      <c r="G352" s="1083" t="s">
        <v>3368</v>
      </c>
      <c r="H352" s="1083">
        <v>1</v>
      </c>
      <c r="I352" s="1103">
        <v>38301</v>
      </c>
      <c r="J352" s="1103">
        <v>1</v>
      </c>
      <c r="K352" s="1104">
        <v>21</v>
      </c>
      <c r="L352" s="1105">
        <v>1</v>
      </c>
      <c r="M352" s="1083">
        <v>3</v>
      </c>
      <c r="N352" s="1083" t="s">
        <v>3371</v>
      </c>
      <c r="O352" s="1103">
        <v>10</v>
      </c>
      <c r="P352" s="1106">
        <v>0</v>
      </c>
      <c r="Q352" s="1106">
        <v>3382</v>
      </c>
      <c r="R352" s="1106">
        <v>3382</v>
      </c>
      <c r="S352" s="1106">
        <v>3382</v>
      </c>
      <c r="T352" s="1106">
        <v>3382</v>
      </c>
      <c r="U352" s="1106">
        <v>3382</v>
      </c>
      <c r="V352" s="1106">
        <v>3382</v>
      </c>
    </row>
    <row r="353" spans="1:22">
      <c r="A353" s="1083">
        <v>4089000300</v>
      </c>
      <c r="B353" s="1083">
        <v>2</v>
      </c>
      <c r="C353" s="1083">
        <v>5</v>
      </c>
      <c r="D353" s="1083">
        <v>3</v>
      </c>
      <c r="E353" s="1083" t="s">
        <v>3367</v>
      </c>
      <c r="F353" s="1083">
        <v>112</v>
      </c>
      <c r="G353" s="1083" t="s">
        <v>3368</v>
      </c>
      <c r="H353" s="1083">
        <v>1</v>
      </c>
      <c r="I353" s="1103">
        <v>38301</v>
      </c>
      <c r="J353" s="1103">
        <v>1</v>
      </c>
      <c r="K353" s="1104">
        <v>21</v>
      </c>
      <c r="L353" s="1105">
        <v>1</v>
      </c>
      <c r="M353" s="1083">
        <v>3</v>
      </c>
      <c r="N353" s="1083" t="s">
        <v>3371</v>
      </c>
      <c r="O353" s="1103">
        <v>10</v>
      </c>
      <c r="P353" s="1106">
        <v>0</v>
      </c>
      <c r="Q353" s="1106">
        <v>3500</v>
      </c>
      <c r="R353" s="1106">
        <v>3500</v>
      </c>
      <c r="S353" s="1106">
        <v>3500</v>
      </c>
      <c r="T353" s="1106">
        <v>3500</v>
      </c>
      <c r="U353" s="1106">
        <v>3500</v>
      </c>
      <c r="V353" s="1106">
        <v>3500</v>
      </c>
    </row>
    <row r="354" spans="1:22">
      <c r="A354" s="1083">
        <v>4089000600</v>
      </c>
      <c r="B354" s="1083">
        <v>2</v>
      </c>
      <c r="C354" s="1083">
        <v>5</v>
      </c>
      <c r="D354" s="1083">
        <v>3</v>
      </c>
      <c r="E354" s="1083" t="s">
        <v>3367</v>
      </c>
      <c r="F354" s="1083">
        <v>459</v>
      </c>
      <c r="G354" s="1083" t="s">
        <v>3368</v>
      </c>
      <c r="H354" s="1083">
        <v>1</v>
      </c>
      <c r="I354" s="1103">
        <v>38301</v>
      </c>
      <c r="J354" s="1103">
        <v>1</v>
      </c>
      <c r="K354" s="1104">
        <v>21</v>
      </c>
      <c r="L354" s="1105">
        <v>1</v>
      </c>
      <c r="M354" s="1083">
        <v>3</v>
      </c>
      <c r="N354" s="1083" t="s">
        <v>3371</v>
      </c>
      <c r="O354" s="1103">
        <v>10</v>
      </c>
      <c r="P354" s="1106">
        <v>5500</v>
      </c>
      <c r="Q354" s="1106">
        <v>0</v>
      </c>
      <c r="R354" s="1106">
        <v>5500</v>
      </c>
      <c r="S354" s="1106">
        <v>5500</v>
      </c>
      <c r="T354" s="1106">
        <v>5500</v>
      </c>
      <c r="U354" s="1106">
        <v>5500</v>
      </c>
      <c r="V354" s="1106">
        <v>5500</v>
      </c>
    </row>
    <row r="355" spans="1:22">
      <c r="A355" s="1083">
        <v>4089000600</v>
      </c>
      <c r="B355" s="1083">
        <v>2</v>
      </c>
      <c r="C355" s="1083">
        <v>5</v>
      </c>
      <c r="D355" s="1083">
        <v>3</v>
      </c>
      <c r="E355" s="1083" t="s">
        <v>3367</v>
      </c>
      <c r="F355" s="1083">
        <v>459</v>
      </c>
      <c r="G355" s="1083" t="s">
        <v>3368</v>
      </c>
      <c r="H355" s="1083">
        <v>1</v>
      </c>
      <c r="I355" s="1103">
        <v>38301</v>
      </c>
      <c r="J355" s="1103">
        <v>1</v>
      </c>
      <c r="K355" s="1104">
        <v>21</v>
      </c>
      <c r="L355" s="1105">
        <v>1</v>
      </c>
      <c r="M355" s="1083">
        <v>3</v>
      </c>
      <c r="N355" s="1083" t="s">
        <v>3371</v>
      </c>
      <c r="O355" s="1103">
        <v>10</v>
      </c>
      <c r="P355" s="1106">
        <v>0</v>
      </c>
      <c r="Q355" s="1106">
        <v>4077.5</v>
      </c>
      <c r="R355" s="1106">
        <v>4077.5</v>
      </c>
      <c r="S355" s="1106">
        <v>4077.5</v>
      </c>
      <c r="T355" s="1106">
        <v>4077.5</v>
      </c>
      <c r="U355" s="1106">
        <v>4077.5</v>
      </c>
      <c r="V355" s="1106">
        <v>4077.5</v>
      </c>
    </row>
    <row r="356" spans="1:22">
      <c r="A356" s="1083">
        <v>4089000100</v>
      </c>
      <c r="B356" s="1083">
        <v>2</v>
      </c>
      <c r="C356" s="1083">
        <v>5</v>
      </c>
      <c r="D356" s="1083">
        <v>3</v>
      </c>
      <c r="E356" s="1083" t="s">
        <v>3367</v>
      </c>
      <c r="F356" s="1083">
        <v>287</v>
      </c>
      <c r="G356" s="1083" t="s">
        <v>3368</v>
      </c>
      <c r="H356" s="1083">
        <v>1</v>
      </c>
      <c r="I356" s="1103">
        <v>38301</v>
      </c>
      <c r="J356" s="1103">
        <v>1</v>
      </c>
      <c r="K356" s="1104">
        <v>21</v>
      </c>
      <c r="L356" s="1105">
        <v>1</v>
      </c>
      <c r="M356" s="1083">
        <v>3</v>
      </c>
      <c r="N356" s="1083" t="s">
        <v>3371</v>
      </c>
      <c r="O356" s="1103">
        <v>10</v>
      </c>
      <c r="P356" s="1106">
        <v>0</v>
      </c>
      <c r="Q356" s="1106">
        <v>213563.44</v>
      </c>
      <c r="R356" s="1106">
        <v>213563.44</v>
      </c>
      <c r="S356" s="1106">
        <v>198411.34</v>
      </c>
      <c r="T356" s="1106">
        <v>198411.34</v>
      </c>
      <c r="U356" s="1106">
        <v>198411.34</v>
      </c>
      <c r="V356" s="1106">
        <v>198411.34</v>
      </c>
    </row>
    <row r="357" spans="1:22">
      <c r="A357" s="1083">
        <v>4089000500</v>
      </c>
      <c r="B357" s="1083">
        <v>2</v>
      </c>
      <c r="C357" s="1083">
        <v>5</v>
      </c>
      <c r="D357" s="1083">
        <v>3</v>
      </c>
      <c r="E357" s="1083" t="s">
        <v>3367</v>
      </c>
      <c r="F357" s="1083">
        <v>287</v>
      </c>
      <c r="G357" s="1083" t="s">
        <v>3368</v>
      </c>
      <c r="H357" s="1083">
        <v>1</v>
      </c>
      <c r="I357" s="1103">
        <v>39201</v>
      </c>
      <c r="J357" s="1103">
        <v>1</v>
      </c>
      <c r="K357" s="1104">
        <v>21</v>
      </c>
      <c r="L357" s="1105">
        <v>1</v>
      </c>
      <c r="M357" s="1083">
        <v>3</v>
      </c>
      <c r="N357" s="1083" t="s">
        <v>3371</v>
      </c>
      <c r="O357" s="1103">
        <v>10</v>
      </c>
      <c r="P357" s="1106">
        <v>38568.5</v>
      </c>
      <c r="Q357" s="1106">
        <v>-38568.5</v>
      </c>
      <c r="R357" s="1106">
        <v>0</v>
      </c>
      <c r="S357" s="1106">
        <v>0</v>
      </c>
      <c r="T357" s="1106">
        <v>0</v>
      </c>
      <c r="U357" s="1106">
        <v>0</v>
      </c>
      <c r="V357" s="1106">
        <v>0</v>
      </c>
    </row>
    <row r="358" spans="1:22">
      <c r="A358" s="1083">
        <v>4089000600</v>
      </c>
      <c r="B358" s="1083">
        <v>2</v>
      </c>
      <c r="C358" s="1083">
        <v>5</v>
      </c>
      <c r="D358" s="1083">
        <v>3</v>
      </c>
      <c r="E358" s="1083" t="s">
        <v>3367</v>
      </c>
      <c r="F358" s="1083">
        <v>459</v>
      </c>
      <c r="G358" s="1083" t="s">
        <v>3368</v>
      </c>
      <c r="H358" s="1083">
        <v>1</v>
      </c>
      <c r="I358" s="1103">
        <v>39201</v>
      </c>
      <c r="J358" s="1103">
        <v>1</v>
      </c>
      <c r="K358" s="1104">
        <v>21</v>
      </c>
      <c r="L358" s="1105">
        <v>1</v>
      </c>
      <c r="M358" s="1083">
        <v>3</v>
      </c>
      <c r="N358" s="1083" t="s">
        <v>3371</v>
      </c>
      <c r="O358" s="1103">
        <v>10</v>
      </c>
      <c r="P358" s="1106">
        <v>6732.97</v>
      </c>
      <c r="Q358" s="1106">
        <v>108593.03</v>
      </c>
      <c r="R358" s="1106">
        <v>115326</v>
      </c>
      <c r="S358" s="1106">
        <v>115326</v>
      </c>
      <c r="T358" s="1106">
        <v>115326</v>
      </c>
      <c r="U358" s="1106">
        <v>115326</v>
      </c>
      <c r="V358" s="1106">
        <v>115326</v>
      </c>
    </row>
    <row r="359" spans="1:22">
      <c r="A359" s="1083">
        <v>4089000500</v>
      </c>
      <c r="B359" s="1083">
        <v>2</v>
      </c>
      <c r="C359" s="1083">
        <v>5</v>
      </c>
      <c r="D359" s="1083">
        <v>3</v>
      </c>
      <c r="E359" s="1083" t="s">
        <v>3367</v>
      </c>
      <c r="F359" s="1083">
        <v>287</v>
      </c>
      <c r="G359" s="1083" t="s">
        <v>3368</v>
      </c>
      <c r="H359" s="1083">
        <v>1</v>
      </c>
      <c r="I359" s="1103">
        <v>39501</v>
      </c>
      <c r="J359" s="1103">
        <v>1</v>
      </c>
      <c r="K359" s="1104">
        <v>21</v>
      </c>
      <c r="L359" s="1105">
        <v>1</v>
      </c>
      <c r="M359" s="1083">
        <v>2</v>
      </c>
      <c r="N359" s="1083" t="s">
        <v>3370</v>
      </c>
      <c r="O359" s="1103">
        <v>10</v>
      </c>
      <c r="P359" s="1106">
        <v>0</v>
      </c>
      <c r="Q359" s="1106">
        <v>10637</v>
      </c>
      <c r="R359" s="1106">
        <v>10637</v>
      </c>
      <c r="S359" s="1106">
        <v>10637</v>
      </c>
      <c r="T359" s="1106">
        <v>10637</v>
      </c>
      <c r="U359" s="1106">
        <v>10637</v>
      </c>
      <c r="V359" s="1106">
        <v>10637</v>
      </c>
    </row>
    <row r="360" spans="1:22">
      <c r="A360" s="1083">
        <v>4089000500</v>
      </c>
      <c r="B360" s="1083">
        <v>2</v>
      </c>
      <c r="C360" s="1083">
        <v>5</v>
      </c>
      <c r="D360" s="1083">
        <v>3</v>
      </c>
      <c r="E360" s="1083" t="s">
        <v>3367</v>
      </c>
      <c r="F360" s="1083">
        <v>287</v>
      </c>
      <c r="G360" s="1083" t="s">
        <v>3368</v>
      </c>
      <c r="H360" s="1083">
        <v>1</v>
      </c>
      <c r="I360" s="1103">
        <v>39501</v>
      </c>
      <c r="J360" s="1103">
        <v>1</v>
      </c>
      <c r="K360" s="1104">
        <v>21</v>
      </c>
      <c r="L360" s="1105">
        <v>1</v>
      </c>
      <c r="M360" s="1083">
        <v>3</v>
      </c>
      <c r="N360" s="1083" t="s">
        <v>3371</v>
      </c>
      <c r="O360" s="1103">
        <v>10</v>
      </c>
      <c r="P360" s="1106">
        <v>0</v>
      </c>
      <c r="Q360" s="1106">
        <v>23135</v>
      </c>
      <c r="R360" s="1106">
        <v>23135</v>
      </c>
      <c r="S360" s="1106">
        <v>23135</v>
      </c>
      <c r="T360" s="1106">
        <v>23135</v>
      </c>
      <c r="U360" s="1106">
        <v>23135</v>
      </c>
      <c r="V360" s="1106">
        <v>23135</v>
      </c>
    </row>
    <row r="361" spans="1:22">
      <c r="A361" s="1083">
        <v>4089000500</v>
      </c>
      <c r="B361" s="1083">
        <v>2</v>
      </c>
      <c r="C361" s="1083">
        <v>5</v>
      </c>
      <c r="D361" s="1083">
        <v>3</v>
      </c>
      <c r="E361" s="1083" t="s">
        <v>3367</v>
      </c>
      <c r="F361" s="1083">
        <v>287</v>
      </c>
      <c r="G361" s="1083" t="s">
        <v>3368</v>
      </c>
      <c r="H361" s="1083">
        <v>1</v>
      </c>
      <c r="I361" s="1103">
        <v>39801</v>
      </c>
      <c r="J361" s="1103">
        <v>1</v>
      </c>
      <c r="K361" s="1104">
        <v>21</v>
      </c>
      <c r="L361" s="1105">
        <v>1</v>
      </c>
      <c r="M361" s="1083">
        <v>1</v>
      </c>
      <c r="N361" s="1083" t="s">
        <v>3369</v>
      </c>
      <c r="O361" s="1103">
        <v>10</v>
      </c>
      <c r="P361" s="1106">
        <v>73883.06</v>
      </c>
      <c r="Q361" s="1106">
        <v>179950.94</v>
      </c>
      <c r="R361" s="1106">
        <v>253834</v>
      </c>
      <c r="S361" s="1106">
        <v>253834</v>
      </c>
      <c r="T361" s="1106">
        <v>253834</v>
      </c>
      <c r="U361" s="1106">
        <v>253834</v>
      </c>
      <c r="V361" s="1106">
        <v>253834</v>
      </c>
    </row>
    <row r="362" spans="1:22">
      <c r="A362" s="1083">
        <v>4089000600</v>
      </c>
      <c r="B362" s="1083">
        <v>2</v>
      </c>
      <c r="C362" s="1083">
        <v>5</v>
      </c>
      <c r="D362" s="1083">
        <v>3</v>
      </c>
      <c r="E362" s="1083" t="s">
        <v>3367</v>
      </c>
      <c r="F362" s="1083">
        <v>459</v>
      </c>
      <c r="G362" s="1083" t="s">
        <v>3368</v>
      </c>
      <c r="H362" s="1083">
        <v>1</v>
      </c>
      <c r="I362" s="1103">
        <v>39801</v>
      </c>
      <c r="J362" s="1103">
        <v>1</v>
      </c>
      <c r="K362" s="1104">
        <v>21</v>
      </c>
      <c r="L362" s="1105">
        <v>1</v>
      </c>
      <c r="M362" s="1083">
        <v>1</v>
      </c>
      <c r="N362" s="1083" t="s">
        <v>3369</v>
      </c>
      <c r="O362" s="1103">
        <v>10</v>
      </c>
      <c r="P362" s="1106">
        <v>38229.83</v>
      </c>
      <c r="Q362" s="1106">
        <v>-38229.83</v>
      </c>
      <c r="R362" s="1106">
        <v>0</v>
      </c>
      <c r="S362" s="1106">
        <v>0</v>
      </c>
      <c r="T362" s="1106">
        <v>0</v>
      </c>
      <c r="U362" s="1106">
        <v>0</v>
      </c>
      <c r="V362" s="1106">
        <v>0</v>
      </c>
    </row>
    <row r="363" spans="1:22">
      <c r="A363" s="1083">
        <v>4089000500</v>
      </c>
      <c r="B363" s="1083">
        <v>2</v>
      </c>
      <c r="C363" s="1083">
        <v>5</v>
      </c>
      <c r="D363" s="1083">
        <v>3</v>
      </c>
      <c r="E363" s="1083" t="s">
        <v>3367</v>
      </c>
      <c r="F363" s="1083">
        <v>287</v>
      </c>
      <c r="G363" s="1083" t="s">
        <v>3368</v>
      </c>
      <c r="H363" s="1083">
        <v>1</v>
      </c>
      <c r="I363" s="1103">
        <v>39801</v>
      </c>
      <c r="J363" s="1103">
        <v>1</v>
      </c>
      <c r="K363" s="1104">
        <v>21</v>
      </c>
      <c r="L363" s="1105">
        <v>1</v>
      </c>
      <c r="M363" s="1083">
        <v>2</v>
      </c>
      <c r="N363" s="1083" t="s">
        <v>3370</v>
      </c>
      <c r="O363" s="1103">
        <v>10</v>
      </c>
      <c r="P363" s="1106">
        <v>44677.440000000002</v>
      </c>
      <c r="Q363" s="1106">
        <v>-44677.440000000002</v>
      </c>
      <c r="R363" s="1106">
        <v>0</v>
      </c>
      <c r="S363" s="1106">
        <v>0</v>
      </c>
      <c r="T363" s="1106">
        <v>0</v>
      </c>
      <c r="U363" s="1106">
        <v>0</v>
      </c>
      <c r="V363" s="1106">
        <v>0</v>
      </c>
    </row>
    <row r="364" spans="1:22">
      <c r="A364" s="1083">
        <v>4089000500</v>
      </c>
      <c r="B364" s="1083">
        <v>2</v>
      </c>
      <c r="C364" s="1083">
        <v>5</v>
      </c>
      <c r="D364" s="1083">
        <v>3</v>
      </c>
      <c r="E364" s="1083" t="s">
        <v>3367</v>
      </c>
      <c r="F364" s="1083">
        <v>287</v>
      </c>
      <c r="G364" s="1083" t="s">
        <v>3368</v>
      </c>
      <c r="H364" s="1083">
        <v>1</v>
      </c>
      <c r="I364" s="1103">
        <v>39801</v>
      </c>
      <c r="J364" s="1103">
        <v>1</v>
      </c>
      <c r="K364" s="1104">
        <v>21</v>
      </c>
      <c r="L364" s="1105">
        <v>1</v>
      </c>
      <c r="M364" s="1083">
        <v>3</v>
      </c>
      <c r="N364" s="1083" t="s">
        <v>3371</v>
      </c>
      <c r="O364" s="1103">
        <v>10</v>
      </c>
      <c r="P364" s="1106">
        <v>0</v>
      </c>
      <c r="Q364" s="1106">
        <v>30803</v>
      </c>
      <c r="R364" s="1106">
        <v>30803</v>
      </c>
      <c r="S364" s="1106">
        <v>30803</v>
      </c>
      <c r="T364" s="1106">
        <v>30803</v>
      </c>
      <c r="U364" s="1106">
        <v>30803</v>
      </c>
      <c r="V364" s="1106">
        <v>30803</v>
      </c>
    </row>
    <row r="365" spans="1:22">
      <c r="A365" s="1083">
        <v>4089000500</v>
      </c>
      <c r="B365" s="1083">
        <v>2</v>
      </c>
      <c r="C365" s="1083">
        <v>5</v>
      </c>
      <c r="D365" s="1083">
        <v>3</v>
      </c>
      <c r="E365" s="1083" t="s">
        <v>3367</v>
      </c>
      <c r="F365" s="1083">
        <v>287</v>
      </c>
      <c r="G365" s="1083" t="s">
        <v>3368</v>
      </c>
      <c r="H365" s="1083">
        <v>1</v>
      </c>
      <c r="I365" s="1103">
        <v>41107</v>
      </c>
      <c r="J365" s="1103">
        <v>1</v>
      </c>
      <c r="K365" s="1104">
        <v>21</v>
      </c>
      <c r="L365" s="1105">
        <v>1</v>
      </c>
      <c r="M365" s="1083">
        <v>1</v>
      </c>
      <c r="N365" s="1083" t="s">
        <v>3369</v>
      </c>
      <c r="O365" s="1103">
        <v>10</v>
      </c>
      <c r="P365" s="1106">
        <v>4010014</v>
      </c>
      <c r="Q365" s="1106">
        <v>-185894.72</v>
      </c>
      <c r="R365" s="1106">
        <v>3824119.28</v>
      </c>
      <c r="S365" s="1106">
        <v>0</v>
      </c>
      <c r="T365" s="1106">
        <v>0</v>
      </c>
      <c r="U365" s="1106">
        <v>0</v>
      </c>
      <c r="V365" s="1106">
        <v>0</v>
      </c>
    </row>
    <row r="366" spans="1:22">
      <c r="A366" s="1083">
        <v>4089000600</v>
      </c>
      <c r="B366" s="1083">
        <v>2</v>
      </c>
      <c r="C366" s="1083">
        <v>5</v>
      </c>
      <c r="D366" s="1083">
        <v>3</v>
      </c>
      <c r="E366" s="1083" t="s">
        <v>3367</v>
      </c>
      <c r="F366" s="1083">
        <v>459</v>
      </c>
      <c r="G366" s="1083" t="s">
        <v>3368</v>
      </c>
      <c r="H366" s="1083">
        <v>1</v>
      </c>
      <c r="I366" s="1103">
        <v>44105</v>
      </c>
      <c r="J366" s="1103">
        <v>1</v>
      </c>
      <c r="K366" s="1104">
        <v>21</v>
      </c>
      <c r="L366" s="1105">
        <v>1</v>
      </c>
      <c r="M366" s="1083">
        <v>3</v>
      </c>
      <c r="N366" s="1083" t="s">
        <v>3371</v>
      </c>
      <c r="O366" s="1103">
        <v>10</v>
      </c>
      <c r="P366" s="1106">
        <v>122451.98</v>
      </c>
      <c r="Q366" s="1106">
        <v>0</v>
      </c>
      <c r="R366" s="1106">
        <v>122451.98</v>
      </c>
      <c r="S366" s="1106">
        <v>2800</v>
      </c>
      <c r="T366" s="1106">
        <v>2800</v>
      </c>
      <c r="U366" s="1106">
        <v>2800</v>
      </c>
      <c r="V366" s="1106">
        <v>2800</v>
      </c>
    </row>
    <row r="367" spans="1:22">
      <c r="A367" s="1083">
        <v>4089000600</v>
      </c>
      <c r="B367" s="1083">
        <v>2</v>
      </c>
      <c r="C367" s="1083">
        <v>5</v>
      </c>
      <c r="D367" s="1083">
        <v>3</v>
      </c>
      <c r="E367" s="1083" t="s">
        <v>3367</v>
      </c>
      <c r="F367" s="1083">
        <v>459</v>
      </c>
      <c r="G367" s="1083" t="s">
        <v>3368</v>
      </c>
      <c r="H367" s="1083">
        <v>1</v>
      </c>
      <c r="I367" s="1103">
        <v>44203</v>
      </c>
      <c r="J367" s="1103">
        <v>1</v>
      </c>
      <c r="K367" s="1104">
        <v>21</v>
      </c>
      <c r="L367" s="1105">
        <v>1</v>
      </c>
      <c r="M367" s="1083">
        <v>3</v>
      </c>
      <c r="N367" s="1083" t="s">
        <v>3371</v>
      </c>
      <c r="O367" s="1103">
        <v>10</v>
      </c>
      <c r="P367" s="1106">
        <v>250000</v>
      </c>
      <c r="Q367" s="1106">
        <v>0</v>
      </c>
      <c r="R367" s="1106">
        <v>250000</v>
      </c>
      <c r="S367" s="1106">
        <v>10000</v>
      </c>
      <c r="T367" s="1106">
        <v>10000</v>
      </c>
      <c r="U367" s="1106">
        <v>10000</v>
      </c>
      <c r="V367" s="1106">
        <v>10000</v>
      </c>
    </row>
    <row r="368" spans="1:22">
      <c r="A368" s="1083">
        <v>4089000700</v>
      </c>
      <c r="B368" s="1083">
        <v>2</v>
      </c>
      <c r="C368" s="1083">
        <v>5</v>
      </c>
      <c r="D368" s="1083">
        <v>3</v>
      </c>
      <c r="E368" s="1083" t="s">
        <v>3367</v>
      </c>
      <c r="F368" s="1083">
        <v>287</v>
      </c>
      <c r="G368" s="1083" t="s">
        <v>3368</v>
      </c>
      <c r="H368" s="1083">
        <v>1</v>
      </c>
      <c r="I368" s="1103">
        <v>51101</v>
      </c>
      <c r="J368" s="1103">
        <v>1</v>
      </c>
      <c r="K368" s="1104">
        <v>21</v>
      </c>
      <c r="L368" s="1105">
        <v>1</v>
      </c>
      <c r="M368" s="1083">
        <v>1</v>
      </c>
      <c r="N368" s="1083" t="s">
        <v>3369</v>
      </c>
      <c r="O368" s="1103">
        <v>10</v>
      </c>
      <c r="P368" s="1106">
        <v>0</v>
      </c>
      <c r="Q368" s="1106">
        <v>21819.599999999999</v>
      </c>
      <c r="R368" s="1106">
        <v>21819.599999999999</v>
      </c>
      <c r="S368" s="1106">
        <v>21819.599999999999</v>
      </c>
      <c r="T368" s="1106">
        <v>21819.599999999999</v>
      </c>
      <c r="U368" s="1106">
        <v>21819.599999999999</v>
      </c>
      <c r="V368" s="1106">
        <v>21819.599999999999</v>
      </c>
    </row>
    <row r="369" spans="1:22">
      <c r="A369" s="1083">
        <v>4089000700</v>
      </c>
      <c r="B369" s="1083">
        <v>2</v>
      </c>
      <c r="C369" s="1083">
        <v>5</v>
      </c>
      <c r="D369" s="1083">
        <v>3</v>
      </c>
      <c r="E369" s="1083" t="s">
        <v>3367</v>
      </c>
      <c r="F369" s="1083">
        <v>287</v>
      </c>
      <c r="G369" s="1083" t="s">
        <v>3368</v>
      </c>
      <c r="H369" s="1083">
        <v>1</v>
      </c>
      <c r="I369" s="1103">
        <v>51101</v>
      </c>
      <c r="J369" s="1103">
        <v>2</v>
      </c>
      <c r="K369" s="1104">
        <v>21</v>
      </c>
      <c r="L369" s="1105">
        <v>1</v>
      </c>
      <c r="M369" s="1083">
        <v>3</v>
      </c>
      <c r="N369" s="1083" t="s">
        <v>3371</v>
      </c>
      <c r="O369" s="1103">
        <v>10</v>
      </c>
      <c r="P369" s="1106">
        <v>0</v>
      </c>
      <c r="Q369" s="1106">
        <v>21819.599999999999</v>
      </c>
      <c r="R369" s="1106">
        <v>21819.599999999999</v>
      </c>
      <c r="S369" s="1106">
        <v>0</v>
      </c>
      <c r="T369" s="1106">
        <v>0</v>
      </c>
      <c r="U369" s="1106">
        <v>0</v>
      </c>
      <c r="V369" s="1106">
        <v>0</v>
      </c>
    </row>
    <row r="370" spans="1:22">
      <c r="A370" s="1083">
        <v>4089000100</v>
      </c>
      <c r="B370" s="1083">
        <v>2</v>
      </c>
      <c r="C370" s="1083">
        <v>5</v>
      </c>
      <c r="D370" s="1083">
        <v>3</v>
      </c>
      <c r="E370" s="1083" t="s">
        <v>3367</v>
      </c>
      <c r="F370" s="1083">
        <v>287</v>
      </c>
      <c r="G370" s="1083" t="s">
        <v>3368</v>
      </c>
      <c r="H370" s="1083">
        <v>1</v>
      </c>
      <c r="I370" s="1103">
        <v>51301</v>
      </c>
      <c r="J370" s="1103">
        <v>1</v>
      </c>
      <c r="K370" s="1104">
        <v>21</v>
      </c>
      <c r="L370" s="1105">
        <v>1</v>
      </c>
      <c r="M370" s="1083">
        <v>3</v>
      </c>
      <c r="N370" s="1083" t="s">
        <v>3371</v>
      </c>
      <c r="O370" s="1103">
        <v>10</v>
      </c>
      <c r="P370" s="1106">
        <v>0</v>
      </c>
      <c r="Q370" s="1106">
        <v>9280</v>
      </c>
      <c r="R370" s="1106">
        <v>9280</v>
      </c>
      <c r="S370" s="1106">
        <v>9280</v>
      </c>
      <c r="T370" s="1106">
        <v>9280</v>
      </c>
      <c r="U370" s="1106">
        <v>9280</v>
      </c>
      <c r="V370" s="1106">
        <v>9280</v>
      </c>
    </row>
    <row r="371" spans="1:22">
      <c r="A371" s="1083">
        <v>4089000500</v>
      </c>
      <c r="B371" s="1083">
        <v>2</v>
      </c>
      <c r="C371" s="1083">
        <v>5</v>
      </c>
      <c r="D371" s="1083">
        <v>3</v>
      </c>
      <c r="E371" s="1083" t="s">
        <v>3367</v>
      </c>
      <c r="F371" s="1083">
        <v>287</v>
      </c>
      <c r="G371" s="1083" t="s">
        <v>3368</v>
      </c>
      <c r="H371" s="1083">
        <v>1</v>
      </c>
      <c r="I371" s="1103">
        <v>59101</v>
      </c>
      <c r="J371" s="1103">
        <v>1</v>
      </c>
      <c r="K371" s="1104">
        <v>21</v>
      </c>
      <c r="L371" s="1105">
        <v>1</v>
      </c>
      <c r="M371" s="1083">
        <v>2</v>
      </c>
      <c r="N371" s="1083" t="s">
        <v>3370</v>
      </c>
      <c r="O371" s="1103">
        <v>10</v>
      </c>
      <c r="P371" s="1106">
        <v>0</v>
      </c>
      <c r="Q371" s="1106">
        <v>18560</v>
      </c>
      <c r="R371" s="1106">
        <v>18560</v>
      </c>
      <c r="S371" s="1106">
        <v>18560</v>
      </c>
      <c r="T371" s="1106">
        <v>18560</v>
      </c>
      <c r="U371" s="1106">
        <v>18560</v>
      </c>
      <c r="V371" s="1106">
        <v>18560</v>
      </c>
    </row>
    <row r="372" spans="1:22">
      <c r="A372" s="1083">
        <v>4089000600</v>
      </c>
      <c r="B372" s="1083">
        <v>2</v>
      </c>
      <c r="C372" s="1083">
        <v>5</v>
      </c>
      <c r="D372" s="1083">
        <v>3</v>
      </c>
      <c r="E372" s="1083" t="s">
        <v>3367</v>
      </c>
      <c r="F372" s="1083">
        <v>459</v>
      </c>
      <c r="G372" s="1083" t="s">
        <v>3368</v>
      </c>
      <c r="H372" s="1083">
        <v>1</v>
      </c>
      <c r="I372" s="1103">
        <v>59101</v>
      </c>
      <c r="J372" s="1103">
        <v>1</v>
      </c>
      <c r="K372" s="1104">
        <v>21</v>
      </c>
      <c r="L372" s="1105">
        <v>1</v>
      </c>
      <c r="M372" s="1083">
        <v>3</v>
      </c>
      <c r="N372" s="1083" t="s">
        <v>3371</v>
      </c>
      <c r="O372" s="1103">
        <v>10</v>
      </c>
      <c r="P372" s="1106">
        <v>0</v>
      </c>
      <c r="Q372" s="1106">
        <v>63466.25</v>
      </c>
      <c r="R372" s="1106">
        <v>63466.25</v>
      </c>
      <c r="S372" s="1106">
        <v>63466.25</v>
      </c>
      <c r="T372" s="1106">
        <v>63466.25</v>
      </c>
      <c r="U372" s="1106">
        <v>63466.25</v>
      </c>
      <c r="V372" s="1106">
        <v>63466.25</v>
      </c>
    </row>
    <row r="373" spans="1:22">
      <c r="A373" s="1083">
        <v>4089000600</v>
      </c>
      <c r="B373" s="1083">
        <v>2</v>
      </c>
      <c r="C373" s="1083">
        <v>5</v>
      </c>
      <c r="D373" s="1083">
        <v>3</v>
      </c>
      <c r="E373" s="1083" t="s">
        <v>3367</v>
      </c>
      <c r="F373" s="1083">
        <v>459</v>
      </c>
      <c r="G373" s="1083" t="s">
        <v>3368</v>
      </c>
      <c r="H373" s="1083">
        <v>1</v>
      </c>
      <c r="I373" s="1103">
        <v>59701</v>
      </c>
      <c r="J373" s="1103">
        <v>1</v>
      </c>
      <c r="K373" s="1104">
        <v>21</v>
      </c>
      <c r="L373" s="1105">
        <v>1</v>
      </c>
      <c r="M373" s="1083">
        <v>3</v>
      </c>
      <c r="N373" s="1083" t="s">
        <v>3371</v>
      </c>
      <c r="O373" s="1103">
        <v>10</v>
      </c>
      <c r="P373" s="1106">
        <v>0</v>
      </c>
      <c r="Q373" s="1106">
        <v>20817.900000000001</v>
      </c>
      <c r="R373" s="1106">
        <v>20817.900000000001</v>
      </c>
      <c r="S373" s="1106">
        <v>20817.900000000001</v>
      </c>
      <c r="T373" s="1106">
        <v>20817.900000000001</v>
      </c>
      <c r="U373" s="1106">
        <v>20817.900000000001</v>
      </c>
      <c r="V373" s="1106">
        <v>20817.900000000001</v>
      </c>
    </row>
    <row r="374" spans="1:22">
      <c r="A374" s="1083">
        <v>4089000600</v>
      </c>
      <c r="B374" s="1083">
        <v>2</v>
      </c>
      <c r="C374" s="1083">
        <v>5</v>
      </c>
      <c r="D374" s="1083">
        <v>3</v>
      </c>
      <c r="E374" s="1083" t="s">
        <v>3367</v>
      </c>
      <c r="F374" s="1083">
        <v>459</v>
      </c>
      <c r="G374" s="1083" t="s">
        <v>3368</v>
      </c>
      <c r="H374" s="1083">
        <v>1</v>
      </c>
      <c r="I374" s="1103">
        <v>59701</v>
      </c>
      <c r="J374" s="1103">
        <v>1</v>
      </c>
      <c r="K374" s="1104">
        <v>21</v>
      </c>
      <c r="L374" s="1105">
        <v>1</v>
      </c>
      <c r="M374" s="1083">
        <v>3</v>
      </c>
      <c r="N374" s="1083" t="s">
        <v>3371</v>
      </c>
      <c r="O374" s="1103">
        <v>10</v>
      </c>
      <c r="P374" s="1106">
        <v>0</v>
      </c>
      <c r="Q374" s="1106">
        <v>80736</v>
      </c>
      <c r="R374" s="1106">
        <v>80736</v>
      </c>
      <c r="S374" s="1106">
        <v>80736</v>
      </c>
      <c r="T374" s="1106">
        <v>80736</v>
      </c>
      <c r="U374" s="1106">
        <v>80736</v>
      </c>
      <c r="V374" s="1106">
        <v>80736</v>
      </c>
    </row>
  </sheetData>
  <mergeCells count="4">
    <mergeCell ref="B1:H1"/>
    <mergeCell ref="I1:J1"/>
    <mergeCell ref="K1:O1"/>
    <mergeCell ref="P1:V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7030A0"/>
    <pageSetUpPr fitToPage="1"/>
  </sheetPr>
  <dimension ref="A1:U43"/>
  <sheetViews>
    <sheetView view="pageBreakPreview" zoomScale="80" zoomScaleSheetLayoutView="80" workbookViewId="0">
      <selection activeCell="F30" sqref="F30"/>
    </sheetView>
  </sheetViews>
  <sheetFormatPr baseColWidth="10" defaultColWidth="11.5703125" defaultRowHeight="15"/>
  <cols>
    <col min="1" max="1" width="14.42578125" style="1044" customWidth="1"/>
    <col min="2" max="2" width="4.7109375" style="1044" customWidth="1"/>
    <col min="3" max="3" width="3.5703125" style="1044" customWidth="1"/>
    <col min="4" max="4" width="2.7109375" style="1044" customWidth="1"/>
    <col min="5" max="5" width="15.7109375" style="1044" customWidth="1"/>
    <col min="6" max="6" width="4.7109375" style="1044" customWidth="1"/>
    <col min="7" max="7" width="3.5703125" style="1066" customWidth="1"/>
    <col min="8" max="8" width="2.7109375" style="1044" customWidth="1"/>
    <col min="9" max="9" width="15.7109375" style="1044" customWidth="1"/>
    <col min="10" max="10" width="4.7109375" style="1044" customWidth="1"/>
    <col min="11" max="11" width="3.5703125" style="1044" customWidth="1"/>
    <col min="12" max="12" width="2.7109375" style="1044" customWidth="1"/>
    <col min="13" max="13" width="15.7109375" style="1044" customWidth="1"/>
    <col min="14" max="14" width="12.7109375" style="1044" customWidth="1"/>
    <col min="15" max="15" width="19.85546875" style="1044" customWidth="1"/>
    <col min="16" max="16384" width="11.5703125" style="1044"/>
  </cols>
  <sheetData>
    <row r="1" spans="1:21" s="1041" customFormat="1" ht="42" customHeight="1">
      <c r="A1" s="1528" t="s">
        <v>1934</v>
      </c>
      <c r="B1" s="1529"/>
      <c r="C1" s="1529"/>
      <c r="D1" s="1529"/>
      <c r="E1" s="1529"/>
      <c r="F1" s="1529"/>
      <c r="G1" s="1529"/>
      <c r="H1" s="1529"/>
      <c r="I1" s="1529"/>
      <c r="J1" s="1529"/>
      <c r="K1" s="1529"/>
      <c r="L1" s="1529"/>
      <c r="M1" s="1529"/>
      <c r="N1" s="1529"/>
      <c r="O1" s="1530"/>
    </row>
    <row r="2" spans="1:21" ht="18.75">
      <c r="A2" s="1526" t="s">
        <v>1935</v>
      </c>
      <c r="B2" s="1526"/>
      <c r="C2" s="1526"/>
      <c r="D2" s="1526"/>
      <c r="E2" s="1585" t="s">
        <v>3496</v>
      </c>
      <c r="F2" s="1587"/>
      <c r="G2" s="1587"/>
      <c r="H2" s="1587"/>
      <c r="I2" s="1587"/>
      <c r="J2" s="1587"/>
      <c r="K2" s="1587"/>
      <c r="L2" s="1587"/>
      <c r="M2" s="1587"/>
      <c r="N2" s="1587"/>
      <c r="O2" s="1587"/>
      <c r="P2" s="1042"/>
      <c r="Q2" s="1043"/>
      <c r="R2" s="1043"/>
      <c r="S2" s="1043"/>
      <c r="T2" s="1043"/>
      <c r="U2" s="1043"/>
    </row>
    <row r="3" spans="1:21" ht="18.75">
      <c r="A3" s="1526" t="s">
        <v>1936</v>
      </c>
      <c r="B3" s="1526"/>
      <c r="C3" s="1526"/>
      <c r="D3" s="1586"/>
      <c r="E3" s="1583" t="s">
        <v>3497</v>
      </c>
      <c r="F3" s="1583"/>
      <c r="G3" s="1583"/>
      <c r="H3" s="1583"/>
      <c r="I3" s="1583"/>
      <c r="J3" s="1583"/>
      <c r="K3" s="1583"/>
      <c r="L3" s="1583"/>
      <c r="M3" s="1583"/>
      <c r="N3" s="1583"/>
      <c r="O3" s="1583"/>
      <c r="P3" s="1042"/>
      <c r="Q3" s="1043"/>
      <c r="R3" s="1043"/>
      <c r="S3" s="1043"/>
      <c r="T3" s="1043"/>
      <c r="U3" s="1043"/>
    </row>
    <row r="4" spans="1:21" ht="18">
      <c r="A4" s="1526" t="s">
        <v>1937</v>
      </c>
      <c r="B4" s="1526"/>
      <c r="C4" s="1526"/>
      <c r="D4" s="1526"/>
      <c r="E4" s="1527" t="s">
        <v>1983</v>
      </c>
      <c r="F4" s="1527"/>
      <c r="G4" s="1527"/>
      <c r="H4" s="1527"/>
      <c r="I4" s="1527"/>
      <c r="J4" s="1527"/>
      <c r="K4" s="1527"/>
      <c r="L4" s="1527"/>
      <c r="M4" s="1527"/>
      <c r="N4" s="1527"/>
      <c r="O4" s="1527"/>
      <c r="P4" s="1042"/>
      <c r="Q4" s="1043"/>
      <c r="R4" s="1043"/>
      <c r="S4" s="1043"/>
      <c r="T4" s="1043"/>
      <c r="U4" s="1043"/>
    </row>
    <row r="5" spans="1:21" ht="18">
      <c r="A5" s="1045"/>
      <c r="B5" s="1046"/>
      <c r="C5" s="1046"/>
      <c r="D5" s="1046"/>
      <c r="E5" s="1046"/>
      <c r="F5" s="1046"/>
      <c r="G5" s="1046"/>
      <c r="H5" s="1046"/>
      <c r="I5" s="1046"/>
      <c r="J5" s="1046"/>
      <c r="K5" s="1046"/>
      <c r="L5" s="1046"/>
      <c r="M5" s="1046"/>
      <c r="N5" s="1046"/>
      <c r="O5" s="1047"/>
      <c r="P5" s="1042"/>
      <c r="Q5" s="1043"/>
      <c r="R5" s="1043"/>
      <c r="S5" s="1043"/>
      <c r="T5" s="1043"/>
      <c r="U5" s="1043"/>
    </row>
    <row r="6" spans="1:21">
      <c r="A6" s="1508" t="s">
        <v>1042</v>
      </c>
      <c r="B6" s="1509"/>
      <c r="C6" s="1509"/>
      <c r="D6" s="1509"/>
      <c r="E6" s="1509"/>
      <c r="F6" s="1509"/>
      <c r="G6" s="1509"/>
      <c r="H6" s="1509"/>
      <c r="I6" s="1509"/>
      <c r="J6" s="1509"/>
      <c r="K6" s="1509"/>
      <c r="L6" s="1509"/>
      <c r="M6" s="1509"/>
      <c r="N6" s="1509"/>
      <c r="O6" s="1510"/>
      <c r="P6" s="1042"/>
      <c r="Q6" s="1043"/>
      <c r="R6" s="1043"/>
      <c r="S6" s="1043"/>
      <c r="T6" s="1043"/>
      <c r="U6" s="1043"/>
    </row>
    <row r="7" spans="1:21">
      <c r="A7" s="1520" t="s">
        <v>1938</v>
      </c>
      <c r="B7" s="1521"/>
      <c r="C7" s="1521"/>
      <c r="D7" s="1521"/>
      <c r="E7" s="1521"/>
      <c r="F7" s="1521"/>
      <c r="G7" s="1521"/>
      <c r="H7" s="1521"/>
      <c r="I7" s="1521"/>
      <c r="J7" s="1521"/>
      <c r="K7" s="1521"/>
      <c r="L7" s="1521"/>
      <c r="M7" s="1521"/>
      <c r="N7" s="1048" t="s">
        <v>1939</v>
      </c>
      <c r="O7" s="1048" t="s">
        <v>1940</v>
      </c>
    </row>
    <row r="8" spans="1:21" ht="15" customHeight="1">
      <c r="A8" s="1522" t="s">
        <v>1941</v>
      </c>
      <c r="B8" s="1049"/>
      <c r="C8" s="1050"/>
      <c r="D8" s="1051"/>
      <c r="E8" s="1496" t="s">
        <v>1942</v>
      </c>
      <c r="F8" s="1051"/>
      <c r="G8" s="1052"/>
      <c r="H8" s="1051"/>
      <c r="I8" s="1496" t="s">
        <v>1943</v>
      </c>
      <c r="J8" s="1051"/>
      <c r="K8" s="1050"/>
      <c r="L8" s="1051"/>
      <c r="M8" s="1497" t="s">
        <v>1944</v>
      </c>
      <c r="N8" s="1514">
        <v>200</v>
      </c>
      <c r="O8" s="1523">
        <v>0.98</v>
      </c>
    </row>
    <row r="9" spans="1:21" ht="15" customHeight="1">
      <c r="A9" s="1522"/>
      <c r="B9" s="1053"/>
      <c r="C9" s="1054"/>
      <c r="D9" s="1055"/>
      <c r="E9" s="1496"/>
      <c r="F9" s="1056"/>
      <c r="G9" s="1057"/>
      <c r="H9" s="1055"/>
      <c r="I9" s="1496"/>
      <c r="J9" s="1056"/>
      <c r="K9" s="1058" t="s">
        <v>3383</v>
      </c>
      <c r="L9" s="1055"/>
      <c r="M9" s="1497"/>
      <c r="N9" s="1515"/>
      <c r="O9" s="1524"/>
    </row>
    <row r="10" spans="1:21" ht="15" customHeight="1">
      <c r="A10" s="1522"/>
      <c r="B10" s="1059"/>
      <c r="C10" s="1050"/>
      <c r="D10" s="1060"/>
      <c r="E10" s="1496"/>
      <c r="F10" s="1060"/>
      <c r="G10" s="1052"/>
      <c r="H10" s="1060"/>
      <c r="I10" s="1496"/>
      <c r="J10" s="1060"/>
      <c r="K10" s="1050"/>
      <c r="L10" s="1060"/>
      <c r="M10" s="1497"/>
      <c r="N10" s="1516"/>
      <c r="O10" s="1525"/>
    </row>
    <row r="11" spans="1:21" ht="62.45" customHeight="1">
      <c r="A11" s="1582" t="s">
        <v>3501</v>
      </c>
      <c r="B11" s="1581"/>
      <c r="C11" s="1581"/>
      <c r="D11" s="1581"/>
      <c r="E11" s="1581"/>
      <c r="F11" s="1581"/>
      <c r="G11" s="1581"/>
      <c r="H11" s="1581"/>
      <c r="I11" s="1581"/>
      <c r="J11" s="1581"/>
      <c r="K11" s="1581"/>
      <c r="L11" s="1581"/>
      <c r="M11" s="1581"/>
      <c r="N11" s="1581"/>
      <c r="O11" s="1584"/>
    </row>
    <row r="12" spans="1:21">
      <c r="A12" s="1511"/>
      <c r="B12" s="1512"/>
      <c r="C12" s="1512"/>
      <c r="D12" s="1512"/>
      <c r="E12" s="1512"/>
      <c r="F12" s="1512"/>
      <c r="G12" s="1512"/>
      <c r="H12" s="1512"/>
      <c r="I12" s="1512"/>
      <c r="J12" s="1512"/>
      <c r="K12" s="1512"/>
      <c r="L12" s="1512"/>
      <c r="M12" s="1512"/>
      <c r="N12" s="1512"/>
      <c r="O12" s="1513"/>
    </row>
    <row r="13" spans="1:21">
      <c r="A13" s="1508" t="s">
        <v>1945</v>
      </c>
      <c r="B13" s="1509"/>
      <c r="C13" s="1509"/>
      <c r="D13" s="1509"/>
      <c r="E13" s="1509"/>
      <c r="F13" s="1509"/>
      <c r="G13" s="1509"/>
      <c r="H13" s="1509"/>
      <c r="I13" s="1509"/>
      <c r="J13" s="1509"/>
      <c r="K13" s="1509"/>
      <c r="L13" s="1509"/>
      <c r="M13" s="1509"/>
      <c r="N13" s="1509"/>
      <c r="O13" s="1510"/>
    </row>
    <row r="14" spans="1:21">
      <c r="A14" s="1504" t="s">
        <v>1946</v>
      </c>
      <c r="B14" s="1505"/>
      <c r="C14" s="1505"/>
      <c r="D14" s="1505"/>
      <c r="E14" s="1505"/>
      <c r="F14" s="1505"/>
      <c r="G14" s="1505"/>
      <c r="H14" s="1505"/>
      <c r="I14" s="1505"/>
      <c r="J14" s="1505"/>
      <c r="K14" s="1505"/>
      <c r="L14" s="1505"/>
      <c r="M14" s="1506"/>
      <c r="N14" s="1048" t="s">
        <v>1939</v>
      </c>
      <c r="O14" s="1048" t="s">
        <v>1940</v>
      </c>
    </row>
    <row r="15" spans="1:21" ht="15" customHeight="1">
      <c r="A15" s="1495" t="s">
        <v>1941</v>
      </c>
      <c r="B15" s="1049"/>
      <c r="C15" s="1050"/>
      <c r="D15" s="1051"/>
      <c r="E15" s="1496" t="s">
        <v>1942</v>
      </c>
      <c r="F15" s="1051"/>
      <c r="G15" s="1052"/>
      <c r="H15" s="1051"/>
      <c r="I15" s="1496" t="s">
        <v>1943</v>
      </c>
      <c r="J15" s="1051"/>
      <c r="K15" s="1050"/>
      <c r="L15" s="1051"/>
      <c r="M15" s="1497" t="s">
        <v>1944</v>
      </c>
      <c r="N15" s="1514">
        <v>442</v>
      </c>
      <c r="O15" s="1517">
        <v>0.73660000000000003</v>
      </c>
    </row>
    <row r="16" spans="1:21" ht="15" customHeight="1">
      <c r="A16" s="1495"/>
      <c r="B16" s="1053"/>
      <c r="C16" s="1054"/>
      <c r="D16" s="1055"/>
      <c r="E16" s="1496"/>
      <c r="F16" s="1056"/>
      <c r="G16" s="1057"/>
      <c r="H16" s="1055"/>
      <c r="I16" s="1496"/>
      <c r="J16" s="1056"/>
      <c r="K16" s="1058" t="s">
        <v>3383</v>
      </c>
      <c r="L16" s="1055"/>
      <c r="M16" s="1497"/>
      <c r="N16" s="1515"/>
      <c r="O16" s="1518"/>
    </row>
    <row r="17" spans="1:16" ht="15" customHeight="1">
      <c r="A17" s="1495"/>
      <c r="B17" s="1059"/>
      <c r="C17" s="1050"/>
      <c r="D17" s="1060"/>
      <c r="E17" s="1496"/>
      <c r="F17" s="1060"/>
      <c r="G17" s="1052"/>
      <c r="H17" s="1060"/>
      <c r="I17" s="1496"/>
      <c r="J17" s="1060"/>
      <c r="K17" s="1050"/>
      <c r="L17" s="1060"/>
      <c r="M17" s="1497"/>
      <c r="N17" s="1516"/>
      <c r="O17" s="1519"/>
    </row>
    <row r="18" spans="1:16">
      <c r="A18" s="1061" t="s">
        <v>1947</v>
      </c>
      <c r="B18" s="1492" t="s">
        <v>3493</v>
      </c>
      <c r="C18" s="1492"/>
      <c r="D18" s="1492"/>
      <c r="E18" s="1492"/>
      <c r="F18" s="1492"/>
      <c r="G18" s="1492"/>
      <c r="H18" s="1492"/>
      <c r="I18" s="1492"/>
      <c r="J18" s="1492"/>
      <c r="K18" s="1492"/>
      <c r="L18" s="1492"/>
      <c r="M18" s="1492"/>
      <c r="N18" s="1492"/>
      <c r="O18" s="1492"/>
      <c r="P18" s="1044" t="s">
        <v>244</v>
      </c>
    </row>
    <row r="19" spans="1:16">
      <c r="A19" s="1062" t="s">
        <v>1948</v>
      </c>
      <c r="B19" s="1492" t="s">
        <v>3494</v>
      </c>
      <c r="C19" s="1492"/>
      <c r="D19" s="1492"/>
      <c r="E19" s="1492"/>
      <c r="F19" s="1492"/>
      <c r="G19" s="1492"/>
      <c r="H19" s="1492"/>
      <c r="I19" s="1492"/>
      <c r="J19" s="1492"/>
      <c r="K19" s="1492"/>
      <c r="L19" s="1492"/>
      <c r="M19" s="1492"/>
      <c r="N19" s="1492"/>
      <c r="O19" s="1492"/>
    </row>
    <row r="20" spans="1:16" ht="27">
      <c r="A20" s="1062" t="s">
        <v>1949</v>
      </c>
      <c r="B20" s="1507" t="s">
        <v>3502</v>
      </c>
      <c r="C20" s="1507"/>
      <c r="D20" s="1507"/>
      <c r="E20" s="1507"/>
      <c r="F20" s="1507"/>
      <c r="G20" s="1507"/>
      <c r="H20" s="1507"/>
      <c r="I20" s="1507"/>
      <c r="J20" s="1507"/>
      <c r="K20" s="1507"/>
      <c r="L20" s="1507"/>
      <c r="M20" s="1507"/>
      <c r="N20" s="1507"/>
      <c r="O20" s="1507"/>
    </row>
    <row r="22" spans="1:16">
      <c r="A22" s="1508" t="s">
        <v>1950</v>
      </c>
      <c r="B22" s="1509"/>
      <c r="C22" s="1509"/>
      <c r="D22" s="1509"/>
      <c r="E22" s="1509"/>
      <c r="F22" s="1509"/>
      <c r="G22" s="1509"/>
      <c r="H22" s="1509"/>
      <c r="I22" s="1509"/>
      <c r="J22" s="1509"/>
      <c r="K22" s="1509"/>
      <c r="L22" s="1509"/>
      <c r="M22" s="1509"/>
      <c r="N22" s="1509"/>
      <c r="O22" s="1510"/>
    </row>
    <row r="23" spans="1:16">
      <c r="A23" s="1504" t="s">
        <v>1946</v>
      </c>
      <c r="B23" s="1505"/>
      <c r="C23" s="1505"/>
      <c r="D23" s="1505"/>
      <c r="E23" s="1505"/>
      <c r="F23" s="1505"/>
      <c r="G23" s="1505"/>
      <c r="H23" s="1505"/>
      <c r="I23" s="1505"/>
      <c r="J23" s="1505"/>
      <c r="K23" s="1505"/>
      <c r="L23" s="1505"/>
      <c r="M23" s="1506"/>
      <c r="N23" s="1048" t="s">
        <v>1939</v>
      </c>
      <c r="O23" s="1048" t="s">
        <v>1940</v>
      </c>
    </row>
    <row r="24" spans="1:16">
      <c r="A24" s="1495" t="s">
        <v>1941</v>
      </c>
      <c r="B24" s="1049"/>
      <c r="C24" s="1050"/>
      <c r="D24" s="1051"/>
      <c r="E24" s="1496" t="s">
        <v>1942</v>
      </c>
      <c r="F24" s="1051"/>
      <c r="G24" s="1052"/>
      <c r="H24" s="1051"/>
      <c r="I24" s="1496" t="s">
        <v>1943</v>
      </c>
      <c r="J24" s="1051"/>
      <c r="K24" s="1050"/>
      <c r="L24" s="1051"/>
      <c r="M24" s="1497" t="s">
        <v>1944</v>
      </c>
      <c r="N24" s="1498">
        <v>196</v>
      </c>
      <c r="O24" s="1501">
        <v>0.32700000000000001</v>
      </c>
    </row>
    <row r="25" spans="1:16">
      <c r="A25" s="1495"/>
      <c r="B25" s="1053"/>
      <c r="C25" s="1054"/>
      <c r="D25" s="1055"/>
      <c r="E25" s="1496"/>
      <c r="F25" s="1056"/>
      <c r="G25" s="1057"/>
      <c r="H25" s="1055"/>
      <c r="I25" s="1496"/>
      <c r="J25" s="1056"/>
      <c r="K25" s="1588" t="s">
        <v>3383</v>
      </c>
      <c r="L25" s="1055"/>
      <c r="M25" s="1497"/>
      <c r="N25" s="1499"/>
      <c r="O25" s="1502"/>
    </row>
    <row r="26" spans="1:16">
      <c r="A26" s="1495"/>
      <c r="B26" s="1059"/>
      <c r="C26" s="1050"/>
      <c r="D26" s="1060"/>
      <c r="E26" s="1496"/>
      <c r="F26" s="1060"/>
      <c r="G26" s="1052"/>
      <c r="H26" s="1060"/>
      <c r="I26" s="1496"/>
      <c r="J26" s="1060"/>
      <c r="K26" s="1050"/>
      <c r="L26" s="1060"/>
      <c r="M26" s="1497"/>
      <c r="N26" s="1500"/>
      <c r="O26" s="1503"/>
    </row>
    <row r="27" spans="1:16">
      <c r="A27" s="1063" t="s">
        <v>1947</v>
      </c>
      <c r="B27" s="1492" t="s">
        <v>3493</v>
      </c>
      <c r="C27" s="1492"/>
      <c r="D27" s="1492"/>
      <c r="E27" s="1492"/>
      <c r="F27" s="1492"/>
      <c r="G27" s="1492"/>
      <c r="H27" s="1492"/>
      <c r="I27" s="1492"/>
      <c r="J27" s="1492"/>
      <c r="K27" s="1492"/>
      <c r="L27" s="1492"/>
      <c r="M27" s="1492"/>
      <c r="N27" s="1492"/>
      <c r="O27" s="1492"/>
    </row>
    <row r="28" spans="1:16">
      <c r="A28" s="1064" t="s">
        <v>1948</v>
      </c>
      <c r="B28" s="1492" t="s">
        <v>3494</v>
      </c>
      <c r="C28" s="1492"/>
      <c r="D28" s="1492"/>
      <c r="E28" s="1492"/>
      <c r="F28" s="1492"/>
      <c r="G28" s="1492"/>
      <c r="H28" s="1492"/>
      <c r="I28" s="1492"/>
      <c r="J28" s="1492"/>
      <c r="K28" s="1492"/>
      <c r="L28" s="1492"/>
      <c r="M28" s="1492"/>
      <c r="N28" s="1492"/>
      <c r="O28" s="1492"/>
    </row>
    <row r="29" spans="1:16" ht="27">
      <c r="A29" s="1064" t="s">
        <v>1951</v>
      </c>
      <c r="B29" s="1493" t="s">
        <v>3502</v>
      </c>
      <c r="C29" s="1493"/>
      <c r="D29" s="1493"/>
      <c r="E29" s="1493"/>
      <c r="F29" s="1493"/>
      <c r="G29" s="1493"/>
      <c r="H29" s="1493"/>
      <c r="I29" s="1493"/>
      <c r="J29" s="1493"/>
      <c r="K29" s="1493"/>
      <c r="L29" s="1493"/>
      <c r="M29" s="1493"/>
      <c r="N29" s="1493"/>
      <c r="O29" s="1493"/>
    </row>
    <row r="32" spans="1:16">
      <c r="A32" s="1508" t="s">
        <v>1952</v>
      </c>
      <c r="B32" s="1509"/>
      <c r="C32" s="1509"/>
      <c r="D32" s="1509"/>
      <c r="E32" s="1509"/>
      <c r="F32" s="1509"/>
      <c r="G32" s="1509"/>
      <c r="H32" s="1509"/>
      <c r="I32" s="1509"/>
      <c r="J32" s="1509"/>
      <c r="K32" s="1509"/>
      <c r="L32" s="1509"/>
      <c r="M32" s="1509"/>
      <c r="N32" s="1509"/>
      <c r="O32" s="1510"/>
    </row>
    <row r="33" spans="1:15">
      <c r="A33" s="1504" t="s">
        <v>1946</v>
      </c>
      <c r="B33" s="1505"/>
      <c r="C33" s="1505"/>
      <c r="D33" s="1505"/>
      <c r="E33" s="1505"/>
      <c r="F33" s="1505"/>
      <c r="G33" s="1505"/>
      <c r="H33" s="1505"/>
      <c r="I33" s="1505"/>
      <c r="J33" s="1505"/>
      <c r="K33" s="1505"/>
      <c r="L33" s="1505"/>
      <c r="M33" s="1506"/>
      <c r="N33" s="1048" t="s">
        <v>1939</v>
      </c>
      <c r="O33" s="1048" t="s">
        <v>1940</v>
      </c>
    </row>
    <row r="34" spans="1:15">
      <c r="A34" s="1495" t="s">
        <v>1941</v>
      </c>
      <c r="B34" s="1049"/>
      <c r="C34" s="1050"/>
      <c r="D34" s="1051"/>
      <c r="E34" s="1496" t="s">
        <v>1942</v>
      </c>
      <c r="F34" s="1051"/>
      <c r="G34" s="1052"/>
      <c r="H34" s="1051"/>
      <c r="I34" s="1496" t="s">
        <v>1943</v>
      </c>
      <c r="J34" s="1051"/>
      <c r="K34" s="1050"/>
      <c r="L34" s="1051"/>
      <c r="M34" s="1497" t="s">
        <v>1944</v>
      </c>
      <c r="N34" s="1498"/>
      <c r="O34" s="1501"/>
    </row>
    <row r="35" spans="1:15">
      <c r="A35" s="1495"/>
      <c r="B35" s="1053"/>
      <c r="C35" s="1065"/>
      <c r="D35" s="1055"/>
      <c r="E35" s="1496"/>
      <c r="F35" s="1056"/>
      <c r="G35" s="1057"/>
      <c r="H35" s="1055"/>
      <c r="I35" s="1496"/>
      <c r="J35" s="1056"/>
      <c r="K35" s="1058" t="s">
        <v>3383</v>
      </c>
      <c r="L35" s="1055"/>
      <c r="M35" s="1497"/>
      <c r="N35" s="1499"/>
      <c r="O35" s="1502"/>
    </row>
    <row r="36" spans="1:15">
      <c r="A36" s="1495"/>
      <c r="B36" s="1059"/>
      <c r="C36" s="1050"/>
      <c r="D36" s="1060"/>
      <c r="E36" s="1496"/>
      <c r="F36" s="1060"/>
      <c r="G36" s="1052"/>
      <c r="H36" s="1060"/>
      <c r="I36" s="1496"/>
      <c r="J36" s="1060"/>
      <c r="K36" s="1050"/>
      <c r="L36" s="1060"/>
      <c r="M36" s="1497"/>
      <c r="N36" s="1500"/>
      <c r="O36" s="1503"/>
    </row>
    <row r="37" spans="1:15">
      <c r="A37" s="1063" t="s">
        <v>1947</v>
      </c>
      <c r="B37" s="1492"/>
      <c r="C37" s="1492"/>
      <c r="D37" s="1492"/>
      <c r="E37" s="1492"/>
      <c r="F37" s="1492"/>
      <c r="G37" s="1492"/>
      <c r="H37" s="1492"/>
      <c r="I37" s="1492"/>
      <c r="J37" s="1492"/>
      <c r="K37" s="1492"/>
      <c r="L37" s="1492"/>
      <c r="M37" s="1492"/>
      <c r="N37" s="1492"/>
      <c r="O37" s="1492"/>
    </row>
    <row r="38" spans="1:15">
      <c r="A38" s="1064" t="s">
        <v>1948</v>
      </c>
      <c r="B38" s="1492"/>
      <c r="C38" s="1492"/>
      <c r="D38" s="1492"/>
      <c r="E38" s="1492"/>
      <c r="F38" s="1492"/>
      <c r="G38" s="1492"/>
      <c r="H38" s="1492"/>
      <c r="I38" s="1492"/>
      <c r="J38" s="1492"/>
      <c r="K38" s="1492"/>
      <c r="L38" s="1492"/>
      <c r="M38" s="1492"/>
      <c r="N38" s="1492"/>
      <c r="O38" s="1492"/>
    </row>
    <row r="39" spans="1:15" ht="70.5" customHeight="1">
      <c r="A39" s="1064" t="s">
        <v>1953</v>
      </c>
      <c r="B39" s="1493" t="s">
        <v>3495</v>
      </c>
      <c r="C39" s="1493"/>
      <c r="D39" s="1493"/>
      <c r="E39" s="1493"/>
      <c r="F39" s="1493"/>
      <c r="G39" s="1493"/>
      <c r="H39" s="1493"/>
      <c r="I39" s="1493"/>
      <c r="J39" s="1493"/>
      <c r="K39" s="1493"/>
      <c r="L39" s="1493"/>
      <c r="M39" s="1493"/>
      <c r="N39" s="1493"/>
      <c r="O39" s="1493"/>
    </row>
    <row r="42" spans="1:15">
      <c r="A42" s="1044" t="s">
        <v>1954</v>
      </c>
    </row>
    <row r="43" spans="1:15">
      <c r="A43" s="1494" t="s">
        <v>1955</v>
      </c>
      <c r="B43" s="1494"/>
      <c r="C43" s="1494"/>
      <c r="D43" s="1494"/>
      <c r="E43" s="1494"/>
      <c r="F43" s="1494"/>
      <c r="G43" s="1494"/>
      <c r="H43" s="1494"/>
      <c r="I43" s="1494"/>
      <c r="J43" s="1494"/>
      <c r="K43" s="1494"/>
      <c r="L43" s="1494"/>
      <c r="M43" s="1494"/>
      <c r="N43" s="1494"/>
      <c r="O43" s="1494"/>
    </row>
  </sheetData>
  <mergeCells count="51">
    <mergeCell ref="A4:D4"/>
    <mergeCell ref="E4:O4"/>
    <mergeCell ref="A1:O1"/>
    <mergeCell ref="A2:D2"/>
    <mergeCell ref="A3:D3"/>
    <mergeCell ref="E2:O2"/>
    <mergeCell ref="E3:O3"/>
    <mergeCell ref="A6:O6"/>
    <mergeCell ref="A7:M7"/>
    <mergeCell ref="A8:A10"/>
    <mergeCell ref="E8:E10"/>
    <mergeCell ref="I8:I10"/>
    <mergeCell ref="M8:M10"/>
    <mergeCell ref="N8:N10"/>
    <mergeCell ref="O8:O10"/>
    <mergeCell ref="A11:O11"/>
    <mergeCell ref="A12:O12"/>
    <mergeCell ref="A13:O13"/>
    <mergeCell ref="A14:M14"/>
    <mergeCell ref="A15:A17"/>
    <mergeCell ref="E15:E17"/>
    <mergeCell ref="I15:I17"/>
    <mergeCell ref="M15:M17"/>
    <mergeCell ref="N15:N17"/>
    <mergeCell ref="O15:O17"/>
    <mergeCell ref="A33:M33"/>
    <mergeCell ref="B18:O18"/>
    <mergeCell ref="B19:O19"/>
    <mergeCell ref="B20:O20"/>
    <mergeCell ref="A22:O22"/>
    <mergeCell ref="A23:M23"/>
    <mergeCell ref="A24:A26"/>
    <mergeCell ref="E24:E26"/>
    <mergeCell ref="I24:I26"/>
    <mergeCell ref="M24:M26"/>
    <mergeCell ref="N24:N26"/>
    <mergeCell ref="O24:O26"/>
    <mergeCell ref="B27:O27"/>
    <mergeCell ref="B28:O28"/>
    <mergeCell ref="B29:O29"/>
    <mergeCell ref="A32:O32"/>
    <mergeCell ref="B37:O37"/>
    <mergeCell ref="B38:O38"/>
    <mergeCell ref="B39:O39"/>
    <mergeCell ref="A43:O43"/>
    <mergeCell ref="A34:A36"/>
    <mergeCell ref="E34:E36"/>
    <mergeCell ref="I34:I36"/>
    <mergeCell ref="M34:M36"/>
    <mergeCell ref="N34:N36"/>
    <mergeCell ref="O34:O36"/>
  </mergeCells>
  <printOptions horizontalCentered="1"/>
  <pageMargins left="0.23622047244094491" right="0.23622047244094491" top="1.0236220472440944" bottom="0.51181102362204722" header="0.31496062992125984" footer="0.31496062992125984"/>
  <pageSetup scale="80" fitToHeight="0" orientation="portrait" r:id="rId1"/>
  <headerFooter>
    <oddHeader>&amp;L&amp;G&amp;C&amp;"-,Negrita"&amp;18ANEXO MIR&amp;R&amp;G</oddHead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7030A0"/>
  </sheetPr>
  <dimension ref="A1:K78"/>
  <sheetViews>
    <sheetView topLeftCell="A70" zoomScale="160" zoomScaleNormal="160" workbookViewId="0">
      <selection activeCell="D34" sqref="D34:D35"/>
    </sheetView>
  </sheetViews>
  <sheetFormatPr baseColWidth="10" defaultRowHeight="15"/>
  <cols>
    <col min="3" max="3" width="11.42578125" style="986"/>
    <col min="5" max="5" width="15.140625" style="987" customWidth="1"/>
  </cols>
  <sheetData>
    <row r="1" spans="1:11">
      <c r="A1" s="985" t="s">
        <v>1839</v>
      </c>
    </row>
    <row r="2" spans="1:11" ht="15.75" thickBot="1">
      <c r="A2" s="1531" t="s">
        <v>1840</v>
      </c>
      <c r="B2" s="1531"/>
      <c r="C2" s="1531"/>
      <c r="D2" s="1531"/>
      <c r="E2" s="1531"/>
      <c r="F2" s="1531"/>
      <c r="G2" s="1531"/>
      <c r="H2" s="1531"/>
      <c r="I2" s="1531"/>
      <c r="J2" s="1531"/>
      <c r="K2" s="1531"/>
    </row>
    <row r="3" spans="1:11">
      <c r="A3" s="1543"/>
      <c r="B3" s="1544"/>
      <c r="C3" s="1544"/>
      <c r="D3" s="1544"/>
      <c r="E3" s="1544"/>
      <c r="F3" s="1544"/>
      <c r="G3" s="1544"/>
      <c r="H3" s="1544"/>
      <c r="I3" s="1544"/>
      <c r="J3" s="1544"/>
      <c r="K3" s="1545"/>
    </row>
    <row r="4" spans="1:11">
      <c r="A4" s="1546" t="str">
        <f>'CPCA-I-01'!A1:G1</f>
        <v>Universidad Tecnológica de Guaymas</v>
      </c>
      <c r="B4" s="1547"/>
      <c r="C4" s="1547"/>
      <c r="D4" s="1547"/>
      <c r="E4" s="1547"/>
      <c r="F4" s="1547"/>
      <c r="G4" s="1547"/>
      <c r="H4" s="1547"/>
      <c r="I4" s="1547"/>
      <c r="J4" s="1547"/>
      <c r="K4" s="1548"/>
    </row>
    <row r="5" spans="1:11">
      <c r="A5" s="1546" t="s">
        <v>1841</v>
      </c>
      <c r="B5" s="1547"/>
      <c r="C5" s="1547"/>
      <c r="D5" s="1547"/>
      <c r="E5" s="1547"/>
      <c r="F5" s="1547"/>
      <c r="G5" s="1547"/>
      <c r="H5" s="1547"/>
      <c r="I5" s="1547"/>
      <c r="J5" s="1547"/>
      <c r="K5" s="1548"/>
    </row>
    <row r="6" spans="1:11">
      <c r="A6" s="1546" t="str">
        <f>'CPCA-I-03'!A3:D3</f>
        <v>Del 01 de enero al 31 de diciembre de 2021</v>
      </c>
      <c r="B6" s="1547"/>
      <c r="C6" s="1547"/>
      <c r="D6" s="1547"/>
      <c r="E6" s="1547"/>
      <c r="F6" s="1547"/>
      <c r="G6" s="1547"/>
      <c r="H6" s="1547"/>
      <c r="I6" s="1547"/>
      <c r="J6" s="1547"/>
      <c r="K6" s="1548"/>
    </row>
    <row r="7" spans="1:11" ht="15.75" thickBot="1">
      <c r="A7" s="1549"/>
      <c r="B7" s="1550"/>
      <c r="C7" s="1550"/>
      <c r="D7" s="1550"/>
      <c r="E7" s="1550"/>
      <c r="F7" s="1550"/>
      <c r="G7" s="1550"/>
      <c r="H7" s="1550"/>
      <c r="I7" s="1550"/>
      <c r="J7" s="1550"/>
      <c r="K7" s="1551"/>
    </row>
    <row r="8" spans="1:11" ht="15.75" thickBot="1">
      <c r="A8" s="1552" t="s">
        <v>1842</v>
      </c>
      <c r="B8" s="1553"/>
      <c r="C8" s="1554"/>
      <c r="D8" s="1561" t="s">
        <v>1843</v>
      </c>
      <c r="E8" s="1562"/>
      <c r="F8" s="1562"/>
      <c r="G8" s="1563"/>
      <c r="H8" s="1564" t="s">
        <v>1844</v>
      </c>
      <c r="I8" s="1563"/>
      <c r="J8" s="1565" t="s">
        <v>1845</v>
      </c>
      <c r="K8" s="1568" t="s">
        <v>1846</v>
      </c>
    </row>
    <row r="9" spans="1:11" ht="15.75" thickBot="1">
      <c r="A9" s="1555"/>
      <c r="B9" s="1556"/>
      <c r="C9" s="1557"/>
      <c r="D9" s="1571" t="s">
        <v>1847</v>
      </c>
      <c r="E9" s="1572"/>
      <c r="F9" s="1573" t="s">
        <v>1848</v>
      </c>
      <c r="G9" s="1572"/>
      <c r="H9" s="988"/>
      <c r="I9" s="988"/>
      <c r="J9" s="1566"/>
      <c r="K9" s="1569"/>
    </row>
    <row r="10" spans="1:11" ht="25.5" thickBot="1">
      <c r="A10" s="1558"/>
      <c r="B10" s="1559"/>
      <c r="C10" s="1560"/>
      <c r="D10" s="992"/>
      <c r="E10" s="989" t="s">
        <v>1849</v>
      </c>
      <c r="F10" s="989"/>
      <c r="G10" s="989" t="s">
        <v>1850</v>
      </c>
      <c r="H10" s="990" t="s">
        <v>1851</v>
      </c>
      <c r="I10" s="991" t="s">
        <v>1852</v>
      </c>
      <c r="J10" s="1567"/>
      <c r="K10" s="1570"/>
    </row>
    <row r="11" spans="1:11" ht="15.75" thickBot="1">
      <c r="A11" s="1536" t="s">
        <v>1853</v>
      </c>
      <c r="B11" s="1537"/>
      <c r="C11" s="1537"/>
      <c r="D11" s="1537"/>
      <c r="E11" s="1537"/>
      <c r="F11" s="1537"/>
      <c r="G11" s="1537"/>
      <c r="H11" s="993"/>
      <c r="I11" s="993"/>
      <c r="J11" s="993"/>
      <c r="K11" s="994"/>
    </row>
    <row r="12" spans="1:11" ht="15.75" thickBot="1">
      <c r="A12" s="1534" t="s">
        <v>1854</v>
      </c>
      <c r="B12" s="1535"/>
      <c r="C12" s="1535"/>
      <c r="D12" s="1535"/>
      <c r="E12" s="1535"/>
      <c r="F12" s="1535"/>
      <c r="G12" s="1535"/>
      <c r="H12" s="995"/>
      <c r="I12" s="995"/>
      <c r="J12" s="995"/>
      <c r="K12" s="996"/>
    </row>
    <row r="13" spans="1:11" ht="16.5" customHeight="1" thickBot="1">
      <c r="A13" s="997">
        <v>1</v>
      </c>
      <c r="B13" s="1539" t="s">
        <v>1855</v>
      </c>
      <c r="C13" s="1539"/>
      <c r="D13" s="998"/>
      <c r="E13" s="999"/>
      <c r="F13" s="998"/>
      <c r="G13" s="999"/>
      <c r="H13" s="998"/>
      <c r="I13" s="998"/>
      <c r="J13" s="998"/>
      <c r="K13" s="1000"/>
    </row>
    <row r="14" spans="1:11" ht="50.25" thickBot="1">
      <c r="A14" s="1001"/>
      <c r="B14" s="1002" t="s">
        <v>1856</v>
      </c>
      <c r="C14" s="1067" t="s">
        <v>1857</v>
      </c>
      <c r="D14" s="1007" t="s">
        <v>3374</v>
      </c>
      <c r="E14" s="1068" t="s">
        <v>1858</v>
      </c>
      <c r="F14" s="1004"/>
      <c r="G14" s="1005"/>
      <c r="H14" s="1108">
        <f>+'CPCA-IV-02'!C10+'CPCA-IV-02'!C11</f>
        <v>39323877</v>
      </c>
      <c r="I14" s="1003" t="s">
        <v>1859</v>
      </c>
      <c r="J14" s="1004" t="s">
        <v>1860</v>
      </c>
      <c r="K14" s="1004"/>
    </row>
    <row r="15" spans="1:11" ht="33.75" thickBot="1">
      <c r="A15" s="1001"/>
      <c r="B15" s="1002" t="s">
        <v>1861</v>
      </c>
      <c r="C15" s="1067" t="s">
        <v>1956</v>
      </c>
      <c r="D15" s="1007" t="s">
        <v>3376</v>
      </c>
      <c r="E15" s="1069" t="s">
        <v>1862</v>
      </c>
      <c r="F15" s="1008"/>
      <c r="G15" s="1009"/>
      <c r="H15" s="1109">
        <f>+'CPCA-IV-02'!D10+'CPCA-IV-02'!D11</f>
        <v>27712317</v>
      </c>
      <c r="I15" s="1007" t="s">
        <v>1859</v>
      </c>
      <c r="J15" s="1008" t="s">
        <v>1860</v>
      </c>
      <c r="K15" s="1008"/>
    </row>
    <row r="16" spans="1:11" ht="75" thickBot="1">
      <c r="A16" s="1001"/>
      <c r="B16" s="1002" t="s">
        <v>1863</v>
      </c>
      <c r="C16" s="1067" t="s">
        <v>434</v>
      </c>
      <c r="D16" s="1007" t="s">
        <v>3377</v>
      </c>
      <c r="E16" s="1069" t="s">
        <v>1864</v>
      </c>
      <c r="F16" s="1008"/>
      <c r="G16" s="1009"/>
      <c r="H16" s="1110">
        <f>+'CPCA-II-04'!E80</f>
        <v>27979051</v>
      </c>
      <c r="I16" s="1007" t="s">
        <v>1859</v>
      </c>
      <c r="J16" s="1011" t="s">
        <v>1860</v>
      </c>
      <c r="K16" s="1008"/>
    </row>
    <row r="17" spans="1:11" ht="24.75" customHeight="1" thickBot="1">
      <c r="A17" s="997">
        <v>2</v>
      </c>
      <c r="B17" s="1539" t="s">
        <v>1865</v>
      </c>
      <c r="C17" s="1539"/>
      <c r="D17" s="1012"/>
      <c r="E17" s="1012"/>
      <c r="F17" s="1012"/>
      <c r="G17" s="1013"/>
      <c r="H17" s="1012"/>
      <c r="I17" s="1012"/>
      <c r="J17" s="998"/>
      <c r="K17" s="1014"/>
    </row>
    <row r="18" spans="1:11" ht="50.25" thickBot="1">
      <c r="A18" s="1001"/>
      <c r="B18" s="1002" t="s">
        <v>1856</v>
      </c>
      <c r="C18" s="1067" t="s">
        <v>1857</v>
      </c>
      <c r="D18" s="1007" t="s">
        <v>3374</v>
      </c>
      <c r="E18" s="1068" t="s">
        <v>1858</v>
      </c>
      <c r="F18" s="1004"/>
      <c r="G18" s="1005"/>
      <c r="H18" s="1006">
        <v>0</v>
      </c>
      <c r="I18" s="1003" t="s">
        <v>1859</v>
      </c>
      <c r="J18" s="1004" t="s">
        <v>1860</v>
      </c>
      <c r="K18" s="1004"/>
    </row>
    <row r="19" spans="1:11" ht="33.75" thickBot="1">
      <c r="A19" s="1001"/>
      <c r="B19" s="1002" t="s">
        <v>1861</v>
      </c>
      <c r="C19" s="1067" t="s">
        <v>1956</v>
      </c>
      <c r="D19" s="1007" t="s">
        <v>3376</v>
      </c>
      <c r="E19" s="1069" t="s">
        <v>1862</v>
      </c>
      <c r="F19" s="1008"/>
      <c r="G19" s="1009"/>
      <c r="H19" s="1010">
        <v>0</v>
      </c>
      <c r="I19" s="1007" t="s">
        <v>1859</v>
      </c>
      <c r="J19" s="1008" t="s">
        <v>1860</v>
      </c>
      <c r="K19" s="1008"/>
    </row>
    <row r="20" spans="1:11" ht="75" thickBot="1">
      <c r="A20" s="1001"/>
      <c r="B20" s="1002" t="s">
        <v>1863</v>
      </c>
      <c r="C20" s="1067" t="s">
        <v>434</v>
      </c>
      <c r="D20" s="1007" t="s">
        <v>3377</v>
      </c>
      <c r="E20" s="1069" t="s">
        <v>1864</v>
      </c>
      <c r="F20" s="1008"/>
      <c r="G20" s="1009"/>
      <c r="H20" s="1010">
        <v>0</v>
      </c>
      <c r="I20" s="1007" t="s">
        <v>1859</v>
      </c>
      <c r="J20" s="1011" t="s">
        <v>1860</v>
      </c>
      <c r="K20" s="1008"/>
    </row>
    <row r="21" spans="1:11" ht="16.5" customHeight="1" thickBot="1">
      <c r="A21" s="997">
        <v>3</v>
      </c>
      <c r="B21" s="1539" t="s">
        <v>1866</v>
      </c>
      <c r="C21" s="1539"/>
      <c r="D21" s="1012"/>
      <c r="E21" s="1012"/>
      <c r="F21" s="1012"/>
      <c r="G21" s="1013"/>
      <c r="H21" s="1012"/>
      <c r="I21" s="1012"/>
      <c r="J21" s="998"/>
      <c r="K21" s="1014"/>
    </row>
    <row r="22" spans="1:11" ht="50.25" thickBot="1">
      <c r="A22" s="1001"/>
      <c r="B22" s="1002" t="s">
        <v>1856</v>
      </c>
      <c r="C22" s="1067" t="s">
        <v>1857</v>
      </c>
      <c r="D22" s="1007" t="s">
        <v>3374</v>
      </c>
      <c r="E22" s="1068" t="s">
        <v>1867</v>
      </c>
      <c r="F22" s="1004"/>
      <c r="G22" s="1005"/>
      <c r="H22" s="1006">
        <v>0</v>
      </c>
      <c r="I22" s="1003" t="s">
        <v>1859</v>
      </c>
      <c r="J22" s="1004" t="s">
        <v>1868</v>
      </c>
      <c r="K22" s="1004"/>
    </row>
    <row r="23" spans="1:11" ht="33.75" thickBot="1">
      <c r="A23" s="1001"/>
      <c r="B23" s="1002" t="s">
        <v>1861</v>
      </c>
      <c r="C23" s="1067" t="s">
        <v>1957</v>
      </c>
      <c r="D23" s="1007" t="s">
        <v>3376</v>
      </c>
      <c r="E23" s="1069" t="s">
        <v>1869</v>
      </c>
      <c r="F23" s="1008"/>
      <c r="G23" s="1009"/>
      <c r="H23" s="1010">
        <v>0</v>
      </c>
      <c r="I23" s="1007" t="s">
        <v>1859</v>
      </c>
      <c r="J23" s="1008" t="s">
        <v>1868</v>
      </c>
      <c r="K23" s="1008"/>
    </row>
    <row r="24" spans="1:11" ht="75" thickBot="1">
      <c r="A24" s="1001"/>
      <c r="B24" s="1002" t="s">
        <v>1863</v>
      </c>
      <c r="C24" s="1067" t="s">
        <v>434</v>
      </c>
      <c r="D24" s="1007" t="s">
        <v>3377</v>
      </c>
      <c r="E24" s="1069" t="s">
        <v>1864</v>
      </c>
      <c r="F24" s="1008"/>
      <c r="G24" s="1009"/>
      <c r="H24" s="1010">
        <v>0</v>
      </c>
      <c r="I24" s="1007" t="s">
        <v>1859</v>
      </c>
      <c r="J24" s="1011" t="s">
        <v>1868</v>
      </c>
      <c r="K24" s="1008"/>
    </row>
    <row r="25" spans="1:11" ht="16.5" customHeight="1" thickBot="1">
      <c r="A25" s="997">
        <v>4</v>
      </c>
      <c r="B25" s="1539" t="s">
        <v>1870</v>
      </c>
      <c r="C25" s="1539"/>
      <c r="D25" s="1012"/>
      <c r="E25" s="1012"/>
      <c r="F25" s="1012"/>
      <c r="G25" s="1013"/>
      <c r="H25" s="1012"/>
      <c r="I25" s="1012"/>
      <c r="J25" s="998"/>
      <c r="K25" s="1014"/>
    </row>
    <row r="26" spans="1:11" ht="33.75" thickBot="1">
      <c r="A26" s="1015"/>
      <c r="B26" s="1016" t="s">
        <v>1856</v>
      </c>
      <c r="C26" s="1070" t="s">
        <v>1871</v>
      </c>
      <c r="D26" s="998"/>
      <c r="E26" s="998"/>
      <c r="F26" s="998"/>
      <c r="G26" s="999"/>
      <c r="H26" s="998"/>
      <c r="I26" s="998"/>
      <c r="J26" s="998"/>
      <c r="K26" s="1000"/>
    </row>
    <row r="27" spans="1:11" ht="15.75" thickBot="1">
      <c r="A27" s="1001"/>
      <c r="B27" s="1002"/>
      <c r="C27" s="1071" t="s">
        <v>1872</v>
      </c>
      <c r="D27" s="1003"/>
      <c r="E27" s="1068" t="s">
        <v>1873</v>
      </c>
      <c r="F27" s="1004"/>
      <c r="G27" s="1005"/>
      <c r="H27" s="1006">
        <v>0</v>
      </c>
      <c r="I27" s="1003" t="s">
        <v>1859</v>
      </c>
      <c r="J27" s="1004" t="s">
        <v>1874</v>
      </c>
      <c r="K27" s="1004"/>
    </row>
    <row r="28" spans="1:11" ht="15.75" thickBot="1">
      <c r="A28" s="1001"/>
      <c r="B28" s="1002"/>
      <c r="C28" s="1071" t="s">
        <v>1875</v>
      </c>
      <c r="D28" s="1007"/>
      <c r="E28" s="1069" t="s">
        <v>1876</v>
      </c>
      <c r="F28" s="1008"/>
      <c r="G28" s="1009"/>
      <c r="H28" s="1010">
        <v>0</v>
      </c>
      <c r="I28" s="1007" t="s">
        <v>1859</v>
      </c>
      <c r="J28" s="1008" t="s">
        <v>1874</v>
      </c>
      <c r="K28" s="1008"/>
    </row>
    <row r="29" spans="1:11" ht="83.25" thickBot="1">
      <c r="A29" s="1017"/>
      <c r="B29" s="1002" t="s">
        <v>1861</v>
      </c>
      <c r="C29" s="1067" t="s">
        <v>1877</v>
      </c>
      <c r="D29" s="1018"/>
      <c r="E29" s="1069" t="s">
        <v>1878</v>
      </c>
      <c r="F29" s="1019"/>
      <c r="G29" s="1009"/>
      <c r="H29" s="1010">
        <v>0</v>
      </c>
      <c r="I29" s="1007" t="s">
        <v>1859</v>
      </c>
      <c r="J29" s="1008" t="s">
        <v>1874</v>
      </c>
      <c r="K29" s="1008"/>
    </row>
    <row r="30" spans="1:11" ht="33.75" thickBot="1">
      <c r="A30" s="1017"/>
      <c r="B30" s="1002" t="s">
        <v>1863</v>
      </c>
      <c r="C30" s="1067" t="s">
        <v>1879</v>
      </c>
      <c r="D30" s="1020"/>
      <c r="E30" s="1072" t="s">
        <v>1880</v>
      </c>
      <c r="F30" s="1014"/>
      <c r="G30" s="1021"/>
      <c r="H30" s="1022">
        <v>0</v>
      </c>
      <c r="I30" s="1023" t="s">
        <v>1859</v>
      </c>
      <c r="J30" s="1011" t="s">
        <v>1874</v>
      </c>
      <c r="K30" s="1011"/>
    </row>
    <row r="31" spans="1:11" ht="66.75" thickBot="1">
      <c r="A31" s="1017"/>
      <c r="B31" s="1002" t="s">
        <v>1881</v>
      </c>
      <c r="C31" s="1067" t="s">
        <v>1882</v>
      </c>
      <c r="D31" s="1024"/>
      <c r="E31" s="1073" t="s">
        <v>1878</v>
      </c>
      <c r="F31" s="1000"/>
      <c r="G31" s="1026"/>
      <c r="H31" s="1027">
        <v>0</v>
      </c>
      <c r="I31" s="1028" t="s">
        <v>1859</v>
      </c>
      <c r="J31" s="1025" t="s">
        <v>1874</v>
      </c>
      <c r="K31" s="1025"/>
    </row>
    <row r="32" spans="1:11" ht="15.75" thickBot="1">
      <c r="A32" s="1029"/>
      <c r="C32"/>
      <c r="E32"/>
    </row>
    <row r="33" spans="1:11" ht="16.5" customHeight="1" thickBot="1">
      <c r="A33" s="1030">
        <v>5</v>
      </c>
      <c r="B33" s="1539" t="s">
        <v>1883</v>
      </c>
      <c r="C33" s="1539"/>
      <c r="D33" s="1012"/>
      <c r="E33" s="1012"/>
      <c r="F33" s="1012"/>
      <c r="G33" s="1013"/>
      <c r="H33" s="1012"/>
      <c r="I33" s="1012"/>
      <c r="J33" s="1012"/>
      <c r="K33" s="1014"/>
    </row>
    <row r="34" spans="1:11" ht="345.75" thickBot="1">
      <c r="A34" s="1001"/>
      <c r="B34" s="1002" t="s">
        <v>1884</v>
      </c>
      <c r="C34" s="1067" t="s">
        <v>1885</v>
      </c>
      <c r="D34" s="1112" t="s">
        <v>3372</v>
      </c>
      <c r="E34" s="1068" t="s">
        <v>1886</v>
      </c>
      <c r="F34" s="1004"/>
      <c r="G34" s="1005"/>
      <c r="H34" s="1006"/>
      <c r="I34" s="1003" t="s">
        <v>1859</v>
      </c>
      <c r="J34" s="1004" t="s">
        <v>1887</v>
      </c>
      <c r="K34" s="1004"/>
    </row>
    <row r="35" spans="1:11" ht="108" thickBot="1">
      <c r="A35" s="1001"/>
      <c r="B35" s="1002" t="s">
        <v>1888</v>
      </c>
      <c r="C35" s="1067" t="s">
        <v>434</v>
      </c>
      <c r="D35" s="1007" t="s">
        <v>3372</v>
      </c>
      <c r="E35" s="1069" t="s">
        <v>1886</v>
      </c>
      <c r="F35" s="1008"/>
      <c r="G35" s="1009"/>
      <c r="H35" s="1010"/>
      <c r="I35" s="1007" t="s">
        <v>1859</v>
      </c>
      <c r="J35" s="1011" t="s">
        <v>1889</v>
      </c>
      <c r="K35" s="1008"/>
    </row>
    <row r="36" spans="1:11" ht="24.75" customHeight="1" thickBot="1">
      <c r="A36" s="997">
        <v>6</v>
      </c>
      <c r="B36" s="1539" t="s">
        <v>1890</v>
      </c>
      <c r="C36" s="1539"/>
      <c r="D36" s="1012"/>
      <c r="E36" s="1012"/>
      <c r="F36" s="1012"/>
      <c r="G36" s="1013"/>
      <c r="H36" s="1012"/>
      <c r="I36" s="1012"/>
      <c r="J36" s="998"/>
      <c r="K36" s="1014"/>
    </row>
    <row r="37" spans="1:11" ht="25.5" thickBot="1">
      <c r="A37" s="1001"/>
      <c r="B37" s="1002" t="s">
        <v>1884</v>
      </c>
      <c r="C37" s="1067" t="s">
        <v>1885</v>
      </c>
      <c r="D37" s="1003"/>
      <c r="E37" s="1068" t="s">
        <v>1891</v>
      </c>
      <c r="F37" s="1004"/>
      <c r="G37" s="1005"/>
      <c r="H37" s="1006">
        <v>0</v>
      </c>
      <c r="I37" s="1003" t="s">
        <v>1859</v>
      </c>
      <c r="J37" s="1025" t="s">
        <v>1892</v>
      </c>
      <c r="K37" s="1004"/>
    </row>
    <row r="38" spans="1:11" ht="16.5" customHeight="1" thickBot="1">
      <c r="A38" s="997">
        <v>7</v>
      </c>
      <c r="B38" s="1539" t="s">
        <v>1893</v>
      </c>
      <c r="C38" s="1539"/>
      <c r="D38" s="1012"/>
      <c r="E38" s="1012"/>
      <c r="F38" s="1012"/>
      <c r="G38" s="1013"/>
      <c r="H38" s="1012"/>
      <c r="I38" s="1012"/>
      <c r="J38" s="998"/>
      <c r="K38" s="1014"/>
    </row>
    <row r="39" spans="1:11" ht="50.25" thickBot="1">
      <c r="A39" s="1001"/>
      <c r="B39" s="1002" t="s">
        <v>1884</v>
      </c>
      <c r="C39" s="1067" t="s">
        <v>1857</v>
      </c>
      <c r="D39" s="1007" t="s">
        <v>3374</v>
      </c>
      <c r="E39" s="1073" t="s">
        <v>1894</v>
      </c>
      <c r="F39" s="1025"/>
      <c r="G39" s="1026"/>
      <c r="H39" s="1006">
        <v>0</v>
      </c>
      <c r="I39" s="1028" t="s">
        <v>1859</v>
      </c>
      <c r="J39" s="1004" t="s">
        <v>1895</v>
      </c>
      <c r="K39" s="1004"/>
    </row>
    <row r="40" spans="1:11" ht="33.75" thickBot="1">
      <c r="A40" s="1001"/>
      <c r="B40" s="1002" t="s">
        <v>1888</v>
      </c>
      <c r="C40" s="1067" t="s">
        <v>856</v>
      </c>
      <c r="D40" s="1007" t="s">
        <v>3376</v>
      </c>
      <c r="E40" s="1068" t="s">
        <v>1873</v>
      </c>
      <c r="F40" s="1004"/>
      <c r="G40" s="1005"/>
      <c r="H40" s="1010">
        <v>0</v>
      </c>
      <c r="I40" s="1003" t="s">
        <v>1859</v>
      </c>
      <c r="J40" s="1008" t="s">
        <v>1895</v>
      </c>
      <c r="K40" s="1008"/>
    </row>
    <row r="41" spans="1:11" ht="75" thickBot="1">
      <c r="A41" s="1001"/>
      <c r="B41" s="1002" t="s">
        <v>1863</v>
      </c>
      <c r="C41" s="1067" t="s">
        <v>434</v>
      </c>
      <c r="D41" s="1007" t="s">
        <v>3377</v>
      </c>
      <c r="E41" s="1072" t="s">
        <v>1876</v>
      </c>
      <c r="F41" s="1011"/>
      <c r="G41" s="1021"/>
      <c r="H41" s="1011">
        <v>0</v>
      </c>
      <c r="I41" s="1011" t="s">
        <v>1859</v>
      </c>
      <c r="J41" s="1011" t="s">
        <v>1895</v>
      </c>
      <c r="K41" s="1011"/>
    </row>
    <row r="42" spans="1:11" ht="15.75" thickBot="1">
      <c r="A42" s="1534" t="s">
        <v>1896</v>
      </c>
      <c r="B42" s="1535"/>
      <c r="C42" s="1535"/>
      <c r="D42" s="1535"/>
      <c r="E42" s="1535"/>
      <c r="F42" s="1535"/>
      <c r="G42" s="1535"/>
      <c r="H42" s="995"/>
      <c r="I42" s="995"/>
      <c r="J42" s="995"/>
      <c r="K42" s="996"/>
    </row>
    <row r="43" spans="1:11" ht="24.75" customHeight="1" thickBot="1">
      <c r="A43" s="997">
        <v>1</v>
      </c>
      <c r="B43" s="1539" t="s">
        <v>1858</v>
      </c>
      <c r="C43" s="1539"/>
      <c r="D43" s="998"/>
      <c r="E43" s="999"/>
      <c r="F43" s="998"/>
      <c r="G43" s="999"/>
      <c r="H43" s="998"/>
      <c r="I43" s="998"/>
      <c r="J43" s="998"/>
      <c r="K43" s="1000"/>
    </row>
    <row r="44" spans="1:11" ht="50.25" thickBot="1">
      <c r="A44" s="1017"/>
      <c r="B44" s="1031" t="s">
        <v>1856</v>
      </c>
      <c r="C44" s="1067" t="s">
        <v>1897</v>
      </c>
      <c r="D44" s="1007" t="s">
        <v>3374</v>
      </c>
      <c r="E44" s="1074" t="s">
        <v>1858</v>
      </c>
      <c r="F44" s="1025"/>
      <c r="G44" s="1026"/>
      <c r="H44" s="1032"/>
      <c r="I44" s="1033" t="s">
        <v>1847</v>
      </c>
      <c r="J44" s="1004" t="s">
        <v>1898</v>
      </c>
      <c r="K44" s="1004"/>
    </row>
    <row r="45" spans="1:11" ht="50.25" thickBot="1">
      <c r="A45" s="1017"/>
      <c r="B45" s="1031" t="s">
        <v>1861</v>
      </c>
      <c r="C45" s="1067" t="s">
        <v>1899</v>
      </c>
      <c r="D45" s="1007" t="s">
        <v>3374</v>
      </c>
      <c r="E45" s="1074" t="s">
        <v>1900</v>
      </c>
      <c r="F45" s="1025"/>
      <c r="G45" s="1026"/>
      <c r="H45" s="1034"/>
      <c r="I45" s="1018" t="s">
        <v>1847</v>
      </c>
      <c r="J45" s="1008" t="s">
        <v>1898</v>
      </c>
      <c r="K45" s="1008"/>
    </row>
    <row r="46" spans="1:11" ht="50.25" thickBot="1">
      <c r="A46" s="1017"/>
      <c r="B46" s="1031" t="s">
        <v>1863</v>
      </c>
      <c r="C46" s="1067" t="s">
        <v>1901</v>
      </c>
      <c r="D46" s="1007" t="s">
        <v>3374</v>
      </c>
      <c r="E46" s="1074" t="s">
        <v>1858</v>
      </c>
      <c r="F46" s="1025"/>
      <c r="G46" s="1026"/>
      <c r="H46" s="1034"/>
      <c r="I46" s="1018" t="s">
        <v>1847</v>
      </c>
      <c r="J46" s="1008" t="s">
        <v>1898</v>
      </c>
      <c r="K46" s="1008"/>
    </row>
    <row r="47" spans="1:11" ht="50.25" thickBot="1">
      <c r="A47" s="1017"/>
      <c r="B47" s="1031" t="s">
        <v>1881</v>
      </c>
      <c r="C47" s="1067" t="s">
        <v>1902</v>
      </c>
      <c r="D47" s="1023" t="s">
        <v>3374</v>
      </c>
      <c r="E47" s="1074" t="s">
        <v>1903</v>
      </c>
      <c r="F47" s="1025"/>
      <c r="G47" s="1026"/>
      <c r="H47" s="1034"/>
      <c r="I47" s="1018" t="s">
        <v>1847</v>
      </c>
      <c r="J47" s="1008" t="s">
        <v>1898</v>
      </c>
      <c r="K47" s="1008"/>
    </row>
    <row r="48" spans="1:11" ht="50.25" thickBot="1">
      <c r="A48" s="1017"/>
      <c r="B48" s="1031" t="s">
        <v>1904</v>
      </c>
      <c r="C48" s="1067" t="s">
        <v>1905</v>
      </c>
      <c r="D48" s="1023" t="s">
        <v>3374</v>
      </c>
      <c r="E48" s="1074" t="s">
        <v>1906</v>
      </c>
      <c r="F48" s="1025"/>
      <c r="G48" s="1026"/>
      <c r="H48" s="1034"/>
      <c r="I48" s="1018" t="s">
        <v>1847</v>
      </c>
      <c r="J48" s="1011" t="s">
        <v>1898</v>
      </c>
      <c r="K48" s="1008"/>
    </row>
    <row r="49" spans="1:11" ht="24.75" customHeight="1" thickBot="1">
      <c r="A49" s="997">
        <v>2</v>
      </c>
      <c r="B49" s="1539" t="s">
        <v>1907</v>
      </c>
      <c r="C49" s="1539"/>
      <c r="D49" s="998"/>
      <c r="E49" s="1075"/>
      <c r="F49" s="998"/>
      <c r="G49" s="999"/>
      <c r="H49" s="1012"/>
      <c r="I49" s="1012"/>
      <c r="J49" s="998"/>
      <c r="K49" s="1014"/>
    </row>
    <row r="50" spans="1:11" ht="66.75" thickBot="1">
      <c r="A50" s="1017"/>
      <c r="B50" s="1031" t="s">
        <v>1856</v>
      </c>
      <c r="C50" s="1067" t="s">
        <v>1908</v>
      </c>
      <c r="D50" s="1028"/>
      <c r="E50" s="1074" t="s">
        <v>1909</v>
      </c>
      <c r="F50" s="1025"/>
      <c r="G50" s="1026"/>
      <c r="H50" s="1032"/>
      <c r="I50" s="1023" t="s">
        <v>3375</v>
      </c>
      <c r="J50" s="1004" t="s">
        <v>1860</v>
      </c>
      <c r="K50" s="1004"/>
    </row>
    <row r="51" spans="1:11" ht="58.5" thickBot="1">
      <c r="A51" s="1017"/>
      <c r="B51" s="1031" t="s">
        <v>1861</v>
      </c>
      <c r="C51" s="1067" t="s">
        <v>1910</v>
      </c>
      <c r="D51" s="1028"/>
      <c r="E51" s="1074" t="s">
        <v>1909</v>
      </c>
      <c r="F51" s="1025"/>
      <c r="G51" s="1026"/>
      <c r="H51" s="1034"/>
      <c r="I51" s="1028" t="s">
        <v>3375</v>
      </c>
      <c r="J51" s="1008" t="s">
        <v>1860</v>
      </c>
      <c r="K51" s="1008"/>
    </row>
    <row r="52" spans="1:11" ht="75" thickBot="1">
      <c r="A52" s="1017"/>
      <c r="B52" s="1031" t="s">
        <v>1863</v>
      </c>
      <c r="C52" s="1067" t="s">
        <v>1911</v>
      </c>
      <c r="D52" s="1028"/>
      <c r="E52" s="1074" t="s">
        <v>1909</v>
      </c>
      <c r="F52" s="1025"/>
      <c r="G52" s="1026"/>
      <c r="H52" s="1012"/>
      <c r="I52" s="1028" t="s">
        <v>3375</v>
      </c>
      <c r="J52" s="1011" t="s">
        <v>1860</v>
      </c>
      <c r="K52" s="1011"/>
    </row>
    <row r="53" spans="1:11" ht="75" thickBot="1">
      <c r="A53" s="1017"/>
      <c r="B53" s="1031" t="s">
        <v>1881</v>
      </c>
      <c r="C53" s="1067" t="s">
        <v>1912</v>
      </c>
      <c r="D53" s="1028"/>
      <c r="E53" s="1074" t="s">
        <v>1913</v>
      </c>
      <c r="F53" s="1025"/>
      <c r="G53" s="1026"/>
      <c r="H53" s="998"/>
      <c r="I53" s="1028" t="s">
        <v>3375</v>
      </c>
      <c r="J53" s="1025" t="s">
        <v>1860</v>
      </c>
      <c r="K53" s="1025"/>
    </row>
    <row r="54" spans="1:11" ht="15.75" thickBot="1">
      <c r="A54" s="1029"/>
      <c r="C54"/>
      <c r="E54"/>
    </row>
    <row r="55" spans="1:11" ht="15.75" thickBot="1">
      <c r="A55" s="1030">
        <v>3</v>
      </c>
      <c r="B55" s="1539" t="s">
        <v>212</v>
      </c>
      <c r="C55" s="1539"/>
      <c r="D55" s="1012"/>
      <c r="E55" s="1076"/>
      <c r="F55" s="1012"/>
      <c r="G55" s="1013"/>
      <c r="H55" s="1012"/>
      <c r="I55" s="1012"/>
      <c r="J55" s="1012"/>
      <c r="K55" s="1014"/>
    </row>
    <row r="56" spans="1:11" ht="50.25" thickBot="1">
      <c r="A56" s="1017"/>
      <c r="B56" s="1031" t="s">
        <v>1884</v>
      </c>
      <c r="C56" s="1067" t="s">
        <v>1914</v>
      </c>
      <c r="D56" s="1007" t="s">
        <v>3374</v>
      </c>
      <c r="E56" s="1074" t="s">
        <v>1915</v>
      </c>
      <c r="F56" s="1025"/>
      <c r="G56" s="1026"/>
      <c r="H56" s="1032"/>
      <c r="I56" s="1033"/>
      <c r="J56" s="1004" t="s">
        <v>1887</v>
      </c>
      <c r="K56" s="1004"/>
    </row>
    <row r="57" spans="1:11" ht="58.5" thickBot="1">
      <c r="A57" s="1017"/>
      <c r="B57" s="1031" t="s">
        <v>1888</v>
      </c>
      <c r="C57" s="1067" t="s">
        <v>1916</v>
      </c>
      <c r="D57" s="1023" t="s">
        <v>3374</v>
      </c>
      <c r="E57" s="1074" t="s">
        <v>1915</v>
      </c>
      <c r="F57" s="1025"/>
      <c r="G57" s="1026"/>
      <c r="H57" s="1012"/>
      <c r="I57" s="1020"/>
      <c r="J57" s="1011" t="s">
        <v>1887</v>
      </c>
      <c r="K57" s="1011"/>
    </row>
    <row r="58" spans="1:11" ht="15.75" thickBot="1">
      <c r="A58" s="1035"/>
      <c r="B58" s="1036"/>
      <c r="C58" s="1036"/>
      <c r="D58" s="1036"/>
      <c r="E58" s="1036"/>
      <c r="F58" s="1036"/>
      <c r="G58" s="1036"/>
      <c r="H58" s="1036"/>
      <c r="I58" s="1036"/>
      <c r="J58" s="1036"/>
      <c r="K58" s="1037"/>
    </row>
    <row r="59" spans="1:11" ht="15.75" thickBot="1">
      <c r="A59" s="1536" t="s">
        <v>1917</v>
      </c>
      <c r="B59" s="1537"/>
      <c r="C59" s="1537"/>
      <c r="D59" s="1537"/>
      <c r="E59" s="1537"/>
      <c r="F59" s="1537"/>
      <c r="G59" s="1537"/>
      <c r="H59" s="1038"/>
      <c r="I59" s="1038"/>
      <c r="J59" s="1038"/>
      <c r="K59" s="1039"/>
    </row>
    <row r="60" spans="1:11" ht="15.75" thickBot="1">
      <c r="A60" s="1534" t="s">
        <v>1854</v>
      </c>
      <c r="B60" s="1535"/>
      <c r="C60" s="1535"/>
      <c r="D60" s="1535"/>
      <c r="E60" s="1535"/>
      <c r="F60" s="1535"/>
      <c r="G60" s="1535"/>
      <c r="H60" s="995"/>
      <c r="I60" s="995"/>
      <c r="J60" s="995"/>
      <c r="K60" s="996"/>
    </row>
    <row r="61" spans="1:11" ht="16.5" customHeight="1" thickBot="1">
      <c r="A61" s="997">
        <v>1</v>
      </c>
      <c r="B61" s="1539" t="s">
        <v>1918</v>
      </c>
      <c r="C61" s="1539"/>
      <c r="D61" s="998"/>
      <c r="E61" s="999"/>
      <c r="F61" s="998"/>
      <c r="G61" s="999"/>
      <c r="H61" s="998"/>
      <c r="I61" s="998"/>
      <c r="J61" s="998"/>
      <c r="K61" s="1000"/>
    </row>
    <row r="62" spans="1:11" ht="108" thickBot="1">
      <c r="A62" s="1001"/>
      <c r="B62" s="1002" t="s">
        <v>1856</v>
      </c>
      <c r="C62" s="1067" t="s">
        <v>1919</v>
      </c>
      <c r="D62" s="1007" t="s">
        <v>3372</v>
      </c>
      <c r="E62" s="1068" t="s">
        <v>1920</v>
      </c>
      <c r="F62" s="1004"/>
      <c r="G62" s="1005"/>
      <c r="H62" s="1006"/>
      <c r="I62" s="1003" t="s">
        <v>1859</v>
      </c>
      <c r="J62" s="1004" t="s">
        <v>1921</v>
      </c>
      <c r="K62" s="1004"/>
    </row>
    <row r="63" spans="1:11" ht="50.25" thickBot="1">
      <c r="A63" s="1001"/>
      <c r="B63" s="1002" t="s">
        <v>1861</v>
      </c>
      <c r="C63" s="1067" t="s">
        <v>1922</v>
      </c>
      <c r="D63" s="1007"/>
      <c r="E63" s="1069" t="s">
        <v>1923</v>
      </c>
      <c r="F63" s="1008"/>
      <c r="G63" s="1009"/>
      <c r="H63" s="1010"/>
      <c r="I63" s="1007" t="s">
        <v>1859</v>
      </c>
      <c r="J63" s="1008" t="s">
        <v>1921</v>
      </c>
      <c r="K63" s="1008"/>
    </row>
    <row r="64" spans="1:11" ht="50.25" thickBot="1">
      <c r="A64" s="1001"/>
      <c r="B64" s="1002" t="s">
        <v>1863</v>
      </c>
      <c r="C64" s="1067" t="s">
        <v>1924</v>
      </c>
      <c r="D64" s="1007"/>
      <c r="E64" s="1069" t="s">
        <v>1923</v>
      </c>
      <c r="F64" s="1008"/>
      <c r="G64" s="1009"/>
      <c r="H64" s="1010"/>
      <c r="I64" s="1007" t="s">
        <v>1859</v>
      </c>
      <c r="J64" s="1008" t="s">
        <v>1921</v>
      </c>
      <c r="K64" s="1008"/>
    </row>
    <row r="65" spans="1:11" ht="50.25" thickBot="1">
      <c r="A65" s="1001"/>
      <c r="B65" s="1002" t="s">
        <v>1881</v>
      </c>
      <c r="C65" s="1067" t="s">
        <v>1925</v>
      </c>
      <c r="D65" s="1007"/>
      <c r="E65" s="1069" t="s">
        <v>1923</v>
      </c>
      <c r="F65" s="1008"/>
      <c r="G65" s="1009"/>
      <c r="H65" s="1010"/>
      <c r="I65" s="1007" t="s">
        <v>1859</v>
      </c>
      <c r="J65" s="1008" t="s">
        <v>1921</v>
      </c>
      <c r="K65" s="1008"/>
    </row>
    <row r="66" spans="1:11" ht="58.5" thickBot="1">
      <c r="A66" s="1001"/>
      <c r="B66" s="1002" t="s">
        <v>1904</v>
      </c>
      <c r="C66" s="1067" t="s">
        <v>1926</v>
      </c>
      <c r="D66" s="1023"/>
      <c r="E66" s="1072"/>
      <c r="F66" s="1011"/>
      <c r="G66" s="1021"/>
      <c r="H66" s="1022"/>
      <c r="I66" s="1023" t="s">
        <v>1859</v>
      </c>
      <c r="J66" s="1011" t="s">
        <v>1927</v>
      </c>
      <c r="K66" s="1011"/>
    </row>
    <row r="67" spans="1:11" ht="99" thickBot="1">
      <c r="A67" s="1001"/>
      <c r="B67" s="1002" t="s">
        <v>1958</v>
      </c>
      <c r="C67" s="1067" t="s">
        <v>1959</v>
      </c>
      <c r="D67" s="1028"/>
      <c r="E67" s="1073"/>
      <c r="F67" s="1025"/>
      <c r="G67" s="1026"/>
      <c r="H67" s="1027"/>
      <c r="I67" s="1028"/>
      <c r="J67" s="1025" t="s">
        <v>1921</v>
      </c>
      <c r="K67" s="1025"/>
    </row>
    <row r="68" spans="1:11" ht="99.75" thickBot="1">
      <c r="A68" s="1001"/>
      <c r="B68" s="1002" t="s">
        <v>1960</v>
      </c>
      <c r="C68" s="1067" t="s">
        <v>1961</v>
      </c>
      <c r="D68" s="1028"/>
      <c r="E68" s="1073"/>
      <c r="F68" s="1025"/>
      <c r="G68" s="1026"/>
      <c r="H68" s="1027"/>
      <c r="I68" s="1028"/>
      <c r="J68" s="1025" t="s">
        <v>1921</v>
      </c>
      <c r="K68" s="1025"/>
    </row>
    <row r="69" spans="1:11" ht="15.75" thickBot="1">
      <c r="A69" s="1534" t="s">
        <v>1896</v>
      </c>
      <c r="B69" s="1535"/>
      <c r="C69" s="1535"/>
      <c r="D69" s="1535"/>
      <c r="E69" s="1535"/>
      <c r="F69" s="1535"/>
      <c r="G69" s="1535"/>
      <c r="H69" s="995"/>
      <c r="I69" s="995"/>
      <c r="J69" s="995"/>
      <c r="K69" s="996"/>
    </row>
    <row r="70" spans="1:11" ht="33" customHeight="1" thickBot="1">
      <c r="A70" s="1001">
        <v>1</v>
      </c>
      <c r="B70" s="1532" t="s">
        <v>1962</v>
      </c>
      <c r="C70" s="1533"/>
      <c r="D70" s="1111" t="s">
        <v>3373</v>
      </c>
      <c r="E70" s="1077" t="s">
        <v>1928</v>
      </c>
      <c r="F70" s="1004"/>
      <c r="G70" s="1005"/>
      <c r="H70" s="1032"/>
      <c r="I70" s="1033"/>
      <c r="J70" s="1004" t="s">
        <v>1929</v>
      </c>
      <c r="K70" s="1004"/>
    </row>
    <row r="71" spans="1:11" ht="33" customHeight="1" thickBot="1">
      <c r="A71" s="1001">
        <v>2</v>
      </c>
      <c r="B71" s="1532" t="s">
        <v>1963</v>
      </c>
      <c r="C71" s="1533"/>
      <c r="D71" s="1008"/>
      <c r="E71" s="1078" t="s">
        <v>1928</v>
      </c>
      <c r="F71" s="1008"/>
      <c r="G71" s="1009"/>
      <c r="H71" s="1034"/>
      <c r="I71" s="1018"/>
      <c r="J71" s="1008" t="s">
        <v>1929</v>
      </c>
      <c r="K71" s="1008"/>
    </row>
    <row r="72" spans="1:11" ht="24.75" customHeight="1" thickBot="1">
      <c r="A72" s="1001">
        <v>3</v>
      </c>
      <c r="B72" s="1532" t="s">
        <v>1964</v>
      </c>
      <c r="C72" s="1533"/>
      <c r="D72" s="1011"/>
      <c r="E72" s="1079" t="s">
        <v>1928</v>
      </c>
      <c r="F72" s="1011"/>
      <c r="G72" s="1021"/>
      <c r="H72" s="1012"/>
      <c r="I72" s="1020"/>
      <c r="J72" s="1011" t="s">
        <v>1930</v>
      </c>
      <c r="K72" s="1011"/>
    </row>
    <row r="73" spans="1:11" ht="15.75" thickBot="1">
      <c r="A73" s="1536" t="s">
        <v>1931</v>
      </c>
      <c r="B73" s="1537"/>
      <c r="C73" s="1537"/>
      <c r="D73" s="1537"/>
      <c r="E73" s="1537"/>
      <c r="F73" s="1537"/>
      <c r="G73" s="1538"/>
      <c r="H73" s="1040"/>
      <c r="I73" s="1040"/>
      <c r="J73" s="1040"/>
      <c r="K73" s="1040"/>
    </row>
    <row r="74" spans="1:11" ht="15.75" thickBot="1">
      <c r="A74" s="1540" t="s">
        <v>1854</v>
      </c>
      <c r="B74" s="1541"/>
      <c r="C74" s="1541"/>
      <c r="D74" s="1541"/>
      <c r="E74" s="1541"/>
      <c r="F74" s="1541"/>
      <c r="G74" s="1541"/>
      <c r="H74" s="1541"/>
      <c r="I74" s="1541"/>
      <c r="J74" s="1541"/>
      <c r="K74" s="1542"/>
    </row>
    <row r="75" spans="1:11" ht="15.75" thickBot="1">
      <c r="A75" s="997">
        <v>1</v>
      </c>
      <c r="B75" s="1539" t="s">
        <v>1932</v>
      </c>
      <c r="C75" s="1539"/>
      <c r="D75" s="998"/>
      <c r="E75" s="999"/>
      <c r="F75" s="998"/>
      <c r="G75" s="999"/>
      <c r="H75" s="998"/>
      <c r="I75" s="998"/>
      <c r="J75" s="998"/>
      <c r="K75" s="1000"/>
    </row>
    <row r="76" spans="1:11" ht="108" thickBot="1">
      <c r="A76" s="1001"/>
      <c r="B76" s="1002" t="s">
        <v>1856</v>
      </c>
      <c r="C76" s="1080" t="s">
        <v>1965</v>
      </c>
      <c r="D76" s="1007" t="s">
        <v>3372</v>
      </c>
      <c r="E76" s="1073"/>
      <c r="F76" s="1025"/>
      <c r="G76" s="1026"/>
      <c r="H76" s="1025"/>
      <c r="I76" s="1025" t="s">
        <v>1859</v>
      </c>
      <c r="J76" s="1025" t="s">
        <v>1933</v>
      </c>
      <c r="K76" s="1025"/>
    </row>
    <row r="77" spans="1:11" ht="108" thickBot="1">
      <c r="A77" s="1001"/>
      <c r="B77" s="1002" t="s">
        <v>1861</v>
      </c>
      <c r="C77" s="1080" t="s">
        <v>1966</v>
      </c>
      <c r="D77" s="1023" t="s">
        <v>3372</v>
      </c>
      <c r="E77" s="1073"/>
      <c r="F77" s="1025"/>
      <c r="G77" s="1026"/>
      <c r="H77" s="1025"/>
      <c r="I77" s="1025" t="s">
        <v>1859</v>
      </c>
      <c r="J77" s="1025" t="s">
        <v>1933</v>
      </c>
      <c r="K77" s="1025"/>
    </row>
    <row r="78" spans="1:11">
      <c r="C78"/>
      <c r="E78"/>
      <c r="K78" s="1081" t="s">
        <v>1967</v>
      </c>
    </row>
  </sheetData>
  <mergeCells count="36">
    <mergeCell ref="A74:K74"/>
    <mergeCell ref="B75:C75"/>
    <mergeCell ref="B17:C17"/>
    <mergeCell ref="A3:K3"/>
    <mergeCell ref="A4:K4"/>
    <mergeCell ref="A5:K5"/>
    <mergeCell ref="A6:K6"/>
    <mergeCell ref="A7:K7"/>
    <mergeCell ref="A8:C10"/>
    <mergeCell ref="D8:G8"/>
    <mergeCell ref="H8:I8"/>
    <mergeCell ref="J8:J10"/>
    <mergeCell ref="K8:K10"/>
    <mergeCell ref="D9:E9"/>
    <mergeCell ref="F9:G9"/>
    <mergeCell ref="A11:G11"/>
    <mergeCell ref="A73:G73"/>
    <mergeCell ref="A12:G12"/>
    <mergeCell ref="B13:C13"/>
    <mergeCell ref="B61:C61"/>
    <mergeCell ref="B21:C21"/>
    <mergeCell ref="B25:C25"/>
    <mergeCell ref="B33:C33"/>
    <mergeCell ref="B36:C36"/>
    <mergeCell ref="B38:C38"/>
    <mergeCell ref="A42:G42"/>
    <mergeCell ref="B43:C43"/>
    <mergeCell ref="B49:C49"/>
    <mergeCell ref="B55:C55"/>
    <mergeCell ref="A59:G59"/>
    <mergeCell ref="A60:G60"/>
    <mergeCell ref="A2:K2"/>
    <mergeCell ref="B70:C70"/>
    <mergeCell ref="A69:G69"/>
    <mergeCell ref="B71:C71"/>
    <mergeCell ref="B72:C72"/>
  </mergeCells>
  <hyperlinks>
    <hyperlink ref="D76:D77" r:id="rId1" display="http://transparencia.esonora.gob.mx/Sonora/Transparencia/Poder+Ejecutivo/Entidades/Comisi%C3%B3n+de+Vivienda+del+Estado+de+Sonora/Hist%C3%B3rico/Art%C3%ADculo+70+y+71+Ley+General+de+Transparencia/Fracciones+Art.+70+2020.htm" xr:uid="{558A79BF-E957-4CB1-8B53-26DDDA3E04B9}"/>
    <hyperlink ref="D62" r:id="rId2" xr:uid="{04EE7649-1732-4EEE-B975-FB13AAAF011E}"/>
    <hyperlink ref="D56:D57" r:id="rId3" display="https://hacienda.sonora.gob.mx/finanzas-publicas/presupuestacion/iniciativa-de-ley-y-decreto/2020/" xr:uid="{38DCEDD2-E6E1-49B4-A234-A4A58A4FCC9B}"/>
    <hyperlink ref="D44:D48" r:id="rId4" display="https://hacienda.sonora.gob.mx/finanzas-publicas/presupuestacion/iniciativa-de-ley-y-decreto/2020/" xr:uid="{CAE7BD82-9BC2-4F22-845C-C0C604E76023}"/>
    <hyperlink ref="D39" r:id="rId5" xr:uid="{9C4D85A0-EE42-4F2F-9830-C8B8010C2460}"/>
    <hyperlink ref="D40" r:id="rId6" xr:uid="{68B77623-869E-442A-A5B6-9EA2490BC04C}"/>
    <hyperlink ref="D41" r:id="rId7" xr:uid="{EE8ADAFF-9AEF-4A8A-B211-AAF03B9F1A01}"/>
    <hyperlink ref="D14" r:id="rId8" xr:uid="{2B3C8913-99AA-459C-94FC-CC2090B08C38}"/>
    <hyperlink ref="D15" r:id="rId9" xr:uid="{8F3FE7B4-6C4B-4CCD-AB91-3AB030AB9FA7}"/>
    <hyperlink ref="D16" r:id="rId10" xr:uid="{72A8FDBA-0F99-48BB-AE31-AE7628F064A5}"/>
    <hyperlink ref="D18" r:id="rId11" xr:uid="{0EA16080-632E-4711-B658-0091296AE3DB}"/>
    <hyperlink ref="D19" r:id="rId12" xr:uid="{43511CE6-26DC-4A92-9CEA-B1EB1FEA9FE3}"/>
    <hyperlink ref="D20" r:id="rId13" xr:uid="{23348874-E1F8-4F5B-A663-2FFD194AF804}"/>
    <hyperlink ref="D22" r:id="rId14" xr:uid="{E095A77C-4A6C-4DE6-9791-1235501DB9A1}"/>
    <hyperlink ref="D23" r:id="rId15" xr:uid="{41A4ECD0-0B55-443E-833D-AEAC1452631D}"/>
    <hyperlink ref="D24" r:id="rId16" xr:uid="{6A322D0A-3305-4A84-A637-447580AEA6FA}"/>
    <hyperlink ref="D34" r:id="rId17" xr:uid="{6C273CBB-FFCD-438D-A7CA-AA531CC28E70}"/>
    <hyperlink ref="D35" r:id="rId18" xr:uid="{64155AB5-85CA-4E19-AF8E-9C4430290430}"/>
  </hyperlinks>
  <pageMargins left="0.7" right="0.7" top="0.75" bottom="0.75" header="0.3" footer="0.3"/>
  <pageSetup orientation="portrait"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49</vt:i4>
      </vt:variant>
    </vt:vector>
  </HeadingPairs>
  <TitlesOfParts>
    <vt:vector size="94" baseType="lpstr">
      <vt:lpstr>Lista  FORMATOS  </vt:lpstr>
      <vt:lpstr>CPCA-I-01</vt:lpstr>
      <vt:lpstr>CPCA-I-02</vt:lpstr>
      <vt:lpstr>CPCA-I-03</vt:lpstr>
      <vt:lpstr>CPCA-I-04</vt:lpstr>
      <vt:lpstr>CPCA-I-05</vt:lpstr>
      <vt:lpstr>CPCA-I-06</vt:lpstr>
      <vt:lpstr>CPCA-I-07</vt:lpstr>
      <vt:lpstr>CPCA-I-08</vt:lpstr>
      <vt:lpstr>CPCA-I-09</vt:lpstr>
      <vt:lpstr>CPCA-I-10</vt:lpstr>
      <vt:lpstr>CPCA-I-11</vt:lpstr>
      <vt:lpstr>CPCA-I-12 (NOTAS)</vt:lpstr>
      <vt:lpstr>CPCA-II-01</vt:lpstr>
      <vt:lpstr>CPCA-II-02</vt:lpstr>
      <vt:lpstr>CPCA-II-03</vt:lpstr>
      <vt:lpstr>CPCA-II-04</vt:lpstr>
      <vt:lpstr>CPCA-II-05</vt:lpstr>
      <vt:lpstr>CPCA-II-06</vt:lpstr>
      <vt:lpstr>CPCA-II-07</vt:lpstr>
      <vt:lpstr>CPCA-II-08</vt:lpstr>
      <vt:lpstr>CPCA-II-09</vt:lpstr>
      <vt:lpstr>CPCA-II-10</vt:lpstr>
      <vt:lpstr>CPCA-II-11</vt:lpstr>
      <vt:lpstr>CPCA-II-12</vt:lpstr>
      <vt:lpstr>CPCA-II-13</vt:lpstr>
      <vt:lpstr>CPCA-II-14</vt:lpstr>
      <vt:lpstr>CPCA-II-15</vt:lpstr>
      <vt:lpstr>CPCA-II-16</vt:lpstr>
      <vt:lpstr>CPCA-II-17</vt:lpstr>
      <vt:lpstr>CPCA-III-01</vt:lpstr>
      <vt:lpstr>CPCA-III-03</vt:lpstr>
      <vt:lpstr>CPCA-III-04</vt:lpstr>
      <vt:lpstr>CPCA-III-05</vt:lpstr>
      <vt:lpstr>CPCA-IV-01</vt:lpstr>
      <vt:lpstr>CPCA-IV-02</vt:lpstr>
      <vt:lpstr>CPCA-IV-03</vt:lpstr>
      <vt:lpstr>CPCA-IV-04</vt:lpstr>
      <vt:lpstr>CPCA-IV-05</vt:lpstr>
      <vt:lpstr>CPCA-IV-06 </vt:lpstr>
      <vt:lpstr>ANEXO A</vt:lpstr>
      <vt:lpstr>ANEXO B</vt:lpstr>
      <vt:lpstr>ANEXO C</vt:lpstr>
      <vt:lpstr>ANEXO MIR </vt:lpstr>
      <vt:lpstr>ANEXO GUIA</vt:lpstr>
      <vt:lpstr>'CPCA-IV-06 '!_ftn1</vt:lpstr>
      <vt:lpstr>'ANEXO GUIA'!_Hlk73936802</vt:lpstr>
      <vt:lpstr>'ANEXO B'!Área_de_impresión</vt:lpstr>
      <vt:lpstr>'ANEXO MIR '!Área_de_impresión</vt:lpstr>
      <vt:lpstr>'CPCA-I-01'!Área_de_impresión</vt:lpstr>
      <vt:lpstr>'CPCA-I-02'!Área_de_impresión</vt:lpstr>
      <vt:lpstr>'CPCA-I-03'!Área_de_impresión</vt:lpstr>
      <vt:lpstr>'CPCA-I-04'!Área_de_impresión</vt:lpstr>
      <vt:lpstr>'CPCA-I-06'!Área_de_impresión</vt:lpstr>
      <vt:lpstr>'CPCA-I-07'!Área_de_impresión</vt:lpstr>
      <vt:lpstr>'CPCA-I-08'!Área_de_impresión</vt:lpstr>
      <vt:lpstr>'CPCA-I-09'!Área_de_impresión</vt:lpstr>
      <vt:lpstr>'CPCA-I-11'!Área_de_impresión</vt:lpstr>
      <vt:lpstr>'CPCA-I-12 (NOTAS)'!Área_de_impresión</vt:lpstr>
      <vt:lpstr>'CPCA-II-01'!Área_de_impresión</vt:lpstr>
      <vt:lpstr>'CPCA-II-02'!Área_de_impresión</vt:lpstr>
      <vt:lpstr>'CPCA-II-03'!Área_de_impresión</vt:lpstr>
      <vt:lpstr>'CPCA-II-05'!Área_de_impresión</vt:lpstr>
      <vt:lpstr>'CPCA-II-06'!Área_de_impresión</vt:lpstr>
      <vt:lpstr>'CPCA-II-07'!Área_de_impresión</vt:lpstr>
      <vt:lpstr>'CPCA-II-08'!Área_de_impresión</vt:lpstr>
      <vt:lpstr>'CPCA-II-09'!Área_de_impresión</vt:lpstr>
      <vt:lpstr>'CPCA-II-10'!Área_de_impresión</vt:lpstr>
      <vt:lpstr>'CPCA-II-11'!Área_de_impresión</vt:lpstr>
      <vt:lpstr>'CPCA-II-12'!Área_de_impresión</vt:lpstr>
      <vt:lpstr>'CPCA-II-13'!Área_de_impresión</vt:lpstr>
      <vt:lpstr>'CPCA-II-14'!Área_de_impresión</vt:lpstr>
      <vt:lpstr>'CPCA-II-15'!Área_de_impresión</vt:lpstr>
      <vt:lpstr>'CPCA-II-16'!Área_de_impresión</vt:lpstr>
      <vt:lpstr>'CPCA-II-17'!Área_de_impresión</vt:lpstr>
      <vt:lpstr>'CPCA-III-01'!Área_de_impresión</vt:lpstr>
      <vt:lpstr>'CPCA-III-03'!Área_de_impresión</vt:lpstr>
      <vt:lpstr>'CPCA-III-05'!Área_de_impresión</vt:lpstr>
      <vt:lpstr>'CPCA-IV-01'!Área_de_impresión</vt:lpstr>
      <vt:lpstr>'CPCA-IV-02'!Área_de_impresión</vt:lpstr>
      <vt:lpstr>'CPCA-IV-03'!Área_de_impresión</vt:lpstr>
      <vt:lpstr>'CPCA-IV-04'!Área_de_impresión</vt:lpstr>
      <vt:lpstr>'CPCA-IV-05'!Área_de_impresión</vt:lpstr>
      <vt:lpstr>'Lista  FORMATOS  '!Área_de_impresión</vt:lpstr>
      <vt:lpstr>'CPCA-I-02'!Títulos_a_imprimir</vt:lpstr>
      <vt:lpstr>'CPCA-I-03'!Títulos_a_imprimir</vt:lpstr>
      <vt:lpstr>'CPCA-II-01'!Títulos_a_imprimir</vt:lpstr>
      <vt:lpstr>'CPCA-II-02'!Títulos_a_imprimir</vt:lpstr>
      <vt:lpstr>'CPCA-II-12'!Títulos_a_imprimir</vt:lpstr>
      <vt:lpstr>'CPCA-II-13'!Títulos_a_imprimir</vt:lpstr>
      <vt:lpstr>'CPCA-III-04'!Títulos_a_imprimir</vt:lpstr>
      <vt:lpstr>'CPCA-III-05'!Títulos_a_imprimir</vt:lpstr>
      <vt:lpstr>'CPCA-IV-02'!Títulos_a_imprimir</vt:lpstr>
      <vt:lpstr>'CPCA-IV-06 '!Títulos_a_imprimir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Usuario</cp:lastModifiedBy>
  <cp:revision/>
  <cp:lastPrinted>2022-02-11T19:13:02Z</cp:lastPrinted>
  <dcterms:created xsi:type="dcterms:W3CDTF">2014-03-28T01:13:38Z</dcterms:created>
  <dcterms:modified xsi:type="dcterms:W3CDTF">2022-03-03T01:25:25Z</dcterms:modified>
</cp:coreProperties>
</file>